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7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63ED3A1-9429-3D75-F2AA-CA7E51A8F3A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arjorie\Documents\PROYECTO FISCALES\2022\Informe 22\"/>
    </mc:Choice>
  </mc:AlternateContent>
  <xr:revisionPtr revIDLastSave="0" documentId="13_ncr:1_{43462739-5280-4432-BEE0-EB303562746F}" xr6:coauthVersionLast="47" xr6:coauthVersionMax="47" xr10:uidLastSave="{00000000-0000-0000-0000-000000000000}"/>
  <bookViews>
    <workbookView xWindow="-110" yWindow="-110" windowWidth="19420" windowHeight="10300" firstSheet="5" activeTab="5" xr2:uid="{00000000-000D-0000-FFFF-FFFF00000000}"/>
  </bookViews>
  <sheets>
    <sheet name="Datos(M)" sheetId="1" state="hidden" r:id="rId1"/>
    <sheet name="Series Mensuales" sheetId="14" r:id="rId2"/>
    <sheet name="Tablas" sheetId="2" state="hidden" r:id="rId3"/>
    <sheet name="Portada" sheetId="6" r:id="rId4"/>
    <sheet name="Indice" sheetId="12" r:id="rId5"/>
    <sheet name="Detalle" sheetId="3" r:id="rId6"/>
    <sheet name="Ingresos" sheetId="4" r:id="rId7"/>
    <sheet name="Gastos" sheetId="5" r:id="rId8"/>
    <sheet name="Financiamiento" sheetId="8" r:id="rId9"/>
    <sheet name="Indicadores" sheetId="7" r:id="rId10"/>
    <sheet name="Acumulado_2022" sheetId="16" r:id="rId11"/>
    <sheet name="Nota Técnica" sheetId="9" r:id="rId12"/>
  </sheets>
  <definedNames>
    <definedName name="_xlnm._FilterDatabase" localSheetId="0" hidden="1">'Datos(M)'!$A$5:$GF$53</definedName>
    <definedName name="_xlnm.Print_Area" localSheetId="3">Portada!$A$1:$L$28</definedName>
    <definedName name="DataExported" localSheetId="0">'Datos(M)'!$A$1:$EC$104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75" i="16" l="1"/>
  <c r="Q74" i="16" s="1"/>
  <c r="K75" i="16"/>
  <c r="J75" i="16"/>
  <c r="I75" i="16"/>
  <c r="S74" i="16"/>
  <c r="R74" i="16"/>
  <c r="P74" i="16"/>
  <c r="O74" i="16"/>
  <c r="N74" i="16"/>
  <c r="M74" i="16"/>
  <c r="L74" i="16"/>
  <c r="K74" i="16"/>
  <c r="J74" i="16"/>
  <c r="I74" i="16"/>
  <c r="H74" i="16"/>
  <c r="G74" i="16"/>
  <c r="F74" i="16"/>
  <c r="AI67" i="16"/>
  <c r="AH67" i="16"/>
  <c r="AG67" i="16"/>
  <c r="AF67" i="16"/>
  <c r="AE67" i="16"/>
  <c r="AD67" i="16"/>
  <c r="AC67" i="16"/>
  <c r="AB67" i="16"/>
  <c r="AA67" i="16"/>
  <c r="Z67" i="16"/>
  <c r="Y67" i="16"/>
  <c r="X67" i="16"/>
  <c r="W67" i="16"/>
  <c r="V67" i="16"/>
  <c r="U67" i="16"/>
  <c r="T67" i="16"/>
  <c r="AI66" i="16"/>
  <c r="AH66" i="16"/>
  <c r="AG66" i="16"/>
  <c r="AF66" i="16"/>
  <c r="AE66" i="16"/>
  <c r="AD66" i="16"/>
  <c r="AC66" i="16"/>
  <c r="AB66" i="16"/>
  <c r="AA66" i="16"/>
  <c r="Z66" i="16"/>
  <c r="Y66" i="16"/>
  <c r="X66" i="16"/>
  <c r="W66" i="16"/>
  <c r="V66" i="16"/>
  <c r="U66" i="16"/>
  <c r="T66" i="16"/>
  <c r="U65" i="16"/>
  <c r="T65" i="16"/>
  <c r="S65" i="16"/>
  <c r="AI65" i="16" s="1"/>
  <c r="R65" i="16"/>
  <c r="AH65" i="16" s="1"/>
  <c r="Q65" i="16"/>
  <c r="AG65" i="16" s="1"/>
  <c r="P65" i="16"/>
  <c r="AF65" i="16" s="1"/>
  <c r="O65" i="16"/>
  <c r="AE65" i="16" s="1"/>
  <c r="N65" i="16"/>
  <c r="AD65" i="16" s="1"/>
  <c r="M65" i="16"/>
  <c r="AC65" i="16" s="1"/>
  <c r="L65" i="16"/>
  <c r="AB65" i="16" s="1"/>
  <c r="K65" i="16"/>
  <c r="AA65" i="16" s="1"/>
  <c r="J65" i="16"/>
  <c r="Z65" i="16" s="1"/>
  <c r="I65" i="16"/>
  <c r="Y65" i="16" s="1"/>
  <c r="H65" i="16"/>
  <c r="X65" i="16" s="1"/>
  <c r="G65" i="16"/>
  <c r="W65" i="16" s="1"/>
  <c r="F65" i="16"/>
  <c r="V65" i="16" s="1"/>
  <c r="AI63" i="16"/>
  <c r="AH63" i="16"/>
  <c r="AG63" i="16"/>
  <c r="AF63" i="16"/>
  <c r="AE63" i="16"/>
  <c r="AD63" i="16"/>
  <c r="AC63" i="16"/>
  <c r="AB63" i="16"/>
  <c r="AA63" i="16"/>
  <c r="Z63" i="16"/>
  <c r="Y63" i="16"/>
  <c r="X63" i="16"/>
  <c r="W63" i="16"/>
  <c r="V63" i="16"/>
  <c r="T63" i="16"/>
  <c r="E63" i="16"/>
  <c r="U63" i="16" s="1"/>
  <c r="AI62" i="16"/>
  <c r="AH62" i="16"/>
  <c r="AG62" i="16"/>
  <c r="AF62" i="16"/>
  <c r="AE62" i="16"/>
  <c r="AD62" i="16"/>
  <c r="AC62" i="16"/>
  <c r="AB62" i="16"/>
  <c r="AA62" i="16"/>
  <c r="Z62" i="16"/>
  <c r="Y62" i="16"/>
  <c r="X62" i="16"/>
  <c r="W62" i="16"/>
  <c r="V62" i="16"/>
  <c r="U62" i="16"/>
  <c r="T62" i="16"/>
  <c r="AI61" i="16"/>
  <c r="AH61" i="16"/>
  <c r="AG61" i="16"/>
  <c r="AF61" i="16"/>
  <c r="AE61" i="16"/>
  <c r="AD61" i="16"/>
  <c r="AC61" i="16"/>
  <c r="AB61" i="16"/>
  <c r="AA61" i="16"/>
  <c r="Z61" i="16"/>
  <c r="H61" i="16"/>
  <c r="X61" i="16" s="1"/>
  <c r="G61" i="16"/>
  <c r="F61" i="16"/>
  <c r="F59" i="16" s="1"/>
  <c r="E61" i="16"/>
  <c r="D61" i="16"/>
  <c r="T61" i="16" s="1"/>
  <c r="C61" i="16"/>
  <c r="AI60" i="16"/>
  <c r="AH60" i="16"/>
  <c r="AG60" i="16"/>
  <c r="AF60" i="16"/>
  <c r="AE60" i="16"/>
  <c r="AD60" i="16"/>
  <c r="AC60" i="16"/>
  <c r="AB60" i="16"/>
  <c r="AA60" i="16"/>
  <c r="Z60" i="16"/>
  <c r="Y60" i="16"/>
  <c r="X60" i="16"/>
  <c r="W60" i="16"/>
  <c r="V60" i="16"/>
  <c r="U60" i="16"/>
  <c r="T60" i="16"/>
  <c r="S59" i="16"/>
  <c r="S56" i="16" s="1"/>
  <c r="AI56" i="16" s="1"/>
  <c r="R59" i="16"/>
  <c r="AH59" i="16" s="1"/>
  <c r="Q59" i="16"/>
  <c r="AG59" i="16" s="1"/>
  <c r="P59" i="16"/>
  <c r="AF59" i="16" s="1"/>
  <c r="O59" i="16"/>
  <c r="O56" i="16" s="1"/>
  <c r="AE56" i="16" s="1"/>
  <c r="N59" i="16"/>
  <c r="AD59" i="16" s="1"/>
  <c r="M59" i="16"/>
  <c r="AC59" i="16" s="1"/>
  <c r="L59" i="16"/>
  <c r="AB59" i="16" s="1"/>
  <c r="K59" i="16"/>
  <c r="K56" i="16" s="1"/>
  <c r="AA56" i="16" s="1"/>
  <c r="J59" i="16"/>
  <c r="Z59" i="16" s="1"/>
  <c r="I59" i="16"/>
  <c r="G59" i="16"/>
  <c r="G56" i="16" s="1"/>
  <c r="E59" i="16"/>
  <c r="C59" i="16"/>
  <c r="C56" i="16" s="1"/>
  <c r="AI58" i="16"/>
  <c r="AH58" i="16"/>
  <c r="AG58" i="16"/>
  <c r="AF58" i="16"/>
  <c r="AE58" i="16"/>
  <c r="AD58" i="16"/>
  <c r="AC58" i="16"/>
  <c r="AB58" i="16"/>
  <c r="AA58" i="16"/>
  <c r="Z58" i="16"/>
  <c r="Y58" i="16"/>
  <c r="X58" i="16"/>
  <c r="W58" i="16"/>
  <c r="V58" i="16"/>
  <c r="U58" i="16"/>
  <c r="T58" i="16"/>
  <c r="R56" i="16"/>
  <c r="P56" i="16"/>
  <c r="AF56" i="16" s="1"/>
  <c r="N56" i="16"/>
  <c r="L56" i="16"/>
  <c r="J56" i="16"/>
  <c r="AI54" i="16"/>
  <c r="AH54" i="16"/>
  <c r="AG54" i="16"/>
  <c r="AF54" i="16"/>
  <c r="AE54" i="16"/>
  <c r="AD54" i="16"/>
  <c r="AC54" i="16"/>
  <c r="AB54" i="16"/>
  <c r="AA54" i="16"/>
  <c r="Z54" i="16"/>
  <c r="Y54" i="16"/>
  <c r="X54" i="16"/>
  <c r="W54" i="16"/>
  <c r="V54" i="16"/>
  <c r="U54" i="16"/>
  <c r="T54" i="16"/>
  <c r="AI53" i="16"/>
  <c r="AH53" i="16"/>
  <c r="AG53" i="16"/>
  <c r="AF53" i="16"/>
  <c r="AE53" i="16"/>
  <c r="AD53" i="16"/>
  <c r="AC53" i="16"/>
  <c r="AB53" i="16"/>
  <c r="AA53" i="16"/>
  <c r="Z53" i="16"/>
  <c r="Y53" i="16"/>
  <c r="X53" i="16"/>
  <c r="W53" i="16"/>
  <c r="V53" i="16"/>
  <c r="U53" i="16"/>
  <c r="T53" i="16"/>
  <c r="AI52" i="16"/>
  <c r="AH52" i="16"/>
  <c r="AG52" i="16"/>
  <c r="AF52" i="16"/>
  <c r="AE52" i="16"/>
  <c r="AD52" i="16"/>
  <c r="AC52" i="16"/>
  <c r="AB52" i="16"/>
  <c r="AA52" i="16"/>
  <c r="Z52" i="16"/>
  <c r="Y52" i="16"/>
  <c r="X52" i="16"/>
  <c r="W52" i="16"/>
  <c r="V52" i="16"/>
  <c r="U52" i="16"/>
  <c r="T52" i="16"/>
  <c r="AI51" i="16"/>
  <c r="AH51" i="16"/>
  <c r="AG51" i="16"/>
  <c r="AF51" i="16"/>
  <c r="AE51" i="16"/>
  <c r="AD51" i="16"/>
  <c r="AC51" i="16"/>
  <c r="AB51" i="16"/>
  <c r="AA51" i="16"/>
  <c r="Z51" i="16"/>
  <c r="Y51" i="16"/>
  <c r="X51" i="16"/>
  <c r="W51" i="16"/>
  <c r="V51" i="16"/>
  <c r="U51" i="16"/>
  <c r="T51" i="16"/>
  <c r="S50" i="16"/>
  <c r="AI50" i="16" s="1"/>
  <c r="R50" i="16"/>
  <c r="AH50" i="16" s="1"/>
  <c r="Q50" i="16"/>
  <c r="AG50" i="16" s="1"/>
  <c r="P50" i="16"/>
  <c r="AF50" i="16" s="1"/>
  <c r="O50" i="16"/>
  <c r="AE50" i="16" s="1"/>
  <c r="N50" i="16"/>
  <c r="AD50" i="16" s="1"/>
  <c r="M50" i="16"/>
  <c r="AC50" i="16" s="1"/>
  <c r="L50" i="16"/>
  <c r="AB50" i="16" s="1"/>
  <c r="K50" i="16"/>
  <c r="AA50" i="16" s="1"/>
  <c r="J50" i="16"/>
  <c r="Z50" i="16" s="1"/>
  <c r="I50" i="16"/>
  <c r="Y50" i="16" s="1"/>
  <c r="H50" i="16"/>
  <c r="X50" i="16" s="1"/>
  <c r="G50" i="16"/>
  <c r="W50" i="16" s="1"/>
  <c r="F50" i="16"/>
  <c r="V50" i="16" s="1"/>
  <c r="E50" i="16"/>
  <c r="U50" i="16" s="1"/>
  <c r="D50" i="16"/>
  <c r="T50" i="16" s="1"/>
  <c r="C50" i="16"/>
  <c r="AI48" i="16"/>
  <c r="AH48" i="16"/>
  <c r="AG48" i="16"/>
  <c r="AF48" i="16"/>
  <c r="AE48" i="16"/>
  <c r="AD48" i="16"/>
  <c r="AC48" i="16"/>
  <c r="AB48" i="16"/>
  <c r="AA48" i="16"/>
  <c r="Z48" i="16"/>
  <c r="Y48" i="16"/>
  <c r="X48" i="16"/>
  <c r="W48" i="16"/>
  <c r="V48" i="16"/>
  <c r="U48" i="16"/>
  <c r="T48" i="16"/>
  <c r="AI47" i="16"/>
  <c r="AH47" i="16"/>
  <c r="AG47" i="16"/>
  <c r="AF47" i="16"/>
  <c r="AE47" i="16"/>
  <c r="AD47" i="16"/>
  <c r="AC47" i="16"/>
  <c r="AB47" i="16"/>
  <c r="AA47" i="16"/>
  <c r="Z47" i="16"/>
  <c r="Y47" i="16"/>
  <c r="X47" i="16"/>
  <c r="W47" i="16"/>
  <c r="V47" i="16"/>
  <c r="U47" i="16"/>
  <c r="T47" i="16"/>
  <c r="S46" i="16"/>
  <c r="AI46" i="16" s="1"/>
  <c r="R46" i="16"/>
  <c r="AH46" i="16" s="1"/>
  <c r="Q46" i="16"/>
  <c r="AG46" i="16" s="1"/>
  <c r="P46" i="16"/>
  <c r="AF46" i="16" s="1"/>
  <c r="O46" i="16"/>
  <c r="AE46" i="16" s="1"/>
  <c r="N46" i="16"/>
  <c r="AD46" i="16" s="1"/>
  <c r="M46" i="16"/>
  <c r="AC46" i="16" s="1"/>
  <c r="L46" i="16"/>
  <c r="AB46" i="16" s="1"/>
  <c r="K46" i="16"/>
  <c r="AA46" i="16" s="1"/>
  <c r="J46" i="16"/>
  <c r="Z46" i="16" s="1"/>
  <c r="I46" i="16"/>
  <c r="Y46" i="16" s="1"/>
  <c r="H46" i="16"/>
  <c r="X46" i="16" s="1"/>
  <c r="G46" i="16"/>
  <c r="W46" i="16" s="1"/>
  <c r="F46" i="16"/>
  <c r="V46" i="16" s="1"/>
  <c r="E46" i="16"/>
  <c r="U46" i="16" s="1"/>
  <c r="D46" i="16"/>
  <c r="T46" i="16" s="1"/>
  <c r="C46" i="16"/>
  <c r="AI45" i="16"/>
  <c r="AH45" i="16"/>
  <c r="AG45" i="16"/>
  <c r="AF45" i="16"/>
  <c r="AE45" i="16"/>
  <c r="AD45" i="16"/>
  <c r="AC45" i="16"/>
  <c r="AB45" i="16"/>
  <c r="AA45" i="16"/>
  <c r="Z45" i="16"/>
  <c r="Y45" i="16"/>
  <c r="X45" i="16"/>
  <c r="W45" i="16"/>
  <c r="V45" i="16"/>
  <c r="U45" i="16"/>
  <c r="T45" i="16"/>
  <c r="AI44" i="16"/>
  <c r="AH44" i="16"/>
  <c r="AG44" i="16"/>
  <c r="AF44" i="16"/>
  <c r="AE44" i="16"/>
  <c r="AD44" i="16"/>
  <c r="AC44" i="16"/>
  <c r="AB44" i="16"/>
  <c r="AA44" i="16"/>
  <c r="Z44" i="16"/>
  <c r="Y44" i="16"/>
  <c r="X44" i="16"/>
  <c r="W44" i="16"/>
  <c r="V44" i="16"/>
  <c r="U44" i="16"/>
  <c r="T44" i="16"/>
  <c r="AI43" i="16"/>
  <c r="AH43" i="16"/>
  <c r="AG43" i="16"/>
  <c r="AF43" i="16"/>
  <c r="AE43" i="16"/>
  <c r="AD43" i="16"/>
  <c r="AC43" i="16"/>
  <c r="AB43" i="16"/>
  <c r="AA43" i="16"/>
  <c r="Z43" i="16"/>
  <c r="Y43" i="16"/>
  <c r="X43" i="16"/>
  <c r="W43" i="16"/>
  <c r="V43" i="16"/>
  <c r="U43" i="16"/>
  <c r="T43" i="16"/>
  <c r="S42" i="16"/>
  <c r="AI42" i="16" s="1"/>
  <c r="R42" i="16"/>
  <c r="AH42" i="16" s="1"/>
  <c r="Q42" i="16"/>
  <c r="AG42" i="16" s="1"/>
  <c r="P42" i="16"/>
  <c r="O42" i="16"/>
  <c r="AE42" i="16" s="1"/>
  <c r="N42" i="16"/>
  <c r="M42" i="16"/>
  <c r="AC42" i="16" s="1"/>
  <c r="L42" i="16"/>
  <c r="K42" i="16"/>
  <c r="AA42" i="16" s="1"/>
  <c r="J42" i="16"/>
  <c r="I42" i="16"/>
  <c r="Y42" i="16" s="1"/>
  <c r="H42" i="16"/>
  <c r="G42" i="16"/>
  <c r="W42" i="16" s="1"/>
  <c r="F42" i="16"/>
  <c r="E42" i="16"/>
  <c r="U42" i="16" s="1"/>
  <c r="D42" i="16"/>
  <c r="C42" i="16"/>
  <c r="AG40" i="16"/>
  <c r="AB40" i="16"/>
  <c r="S40" i="16"/>
  <c r="R40" i="16"/>
  <c r="AH40" i="16" s="1"/>
  <c r="Q40" i="16"/>
  <c r="P40" i="16"/>
  <c r="AF40" i="16" s="1"/>
  <c r="O40" i="16"/>
  <c r="N40" i="16"/>
  <c r="AD40" i="16" s="1"/>
  <c r="M40" i="16"/>
  <c r="AC40" i="16" s="1"/>
  <c r="L40" i="16"/>
  <c r="K40" i="16"/>
  <c r="J40" i="16"/>
  <c r="Z40" i="16" s="1"/>
  <c r="I40" i="16"/>
  <c r="Y40" i="16" s="1"/>
  <c r="H40" i="16"/>
  <c r="X40" i="16" s="1"/>
  <c r="G40" i="16"/>
  <c r="F40" i="16"/>
  <c r="V40" i="16" s="1"/>
  <c r="E40" i="16"/>
  <c r="D40" i="16"/>
  <c r="T40" i="16" s="1"/>
  <c r="C40" i="16"/>
  <c r="S38" i="16"/>
  <c r="AI38" i="16" s="1"/>
  <c r="S36" i="16"/>
  <c r="AI36" i="16" s="1"/>
  <c r="R36" i="16"/>
  <c r="R38" i="16" s="1"/>
  <c r="P36" i="16"/>
  <c r="P38" i="16" s="1"/>
  <c r="O36" i="16"/>
  <c r="AE36" i="16" s="1"/>
  <c r="N36" i="16"/>
  <c r="N38" i="16" s="1"/>
  <c r="L36" i="16"/>
  <c r="L38" i="16" s="1"/>
  <c r="K36" i="16"/>
  <c r="K38" i="16" s="1"/>
  <c r="J36" i="16"/>
  <c r="G36" i="16"/>
  <c r="G38" i="16" s="1"/>
  <c r="C36" i="16"/>
  <c r="C38" i="16" s="1"/>
  <c r="AI34" i="16"/>
  <c r="AH34" i="16"/>
  <c r="AG34" i="16"/>
  <c r="AF34" i="16"/>
  <c r="AE34" i="16"/>
  <c r="AD34" i="16"/>
  <c r="AC34" i="16"/>
  <c r="AB34" i="16"/>
  <c r="AA34" i="16"/>
  <c r="Z34" i="16"/>
  <c r="Y34" i="16"/>
  <c r="X34" i="16"/>
  <c r="W34" i="16"/>
  <c r="V34" i="16"/>
  <c r="U34" i="16"/>
  <c r="T34" i="16"/>
  <c r="AI32" i="16"/>
  <c r="AH32" i="16"/>
  <c r="AG32" i="16"/>
  <c r="AF32" i="16"/>
  <c r="AE32" i="16"/>
  <c r="AD32" i="16"/>
  <c r="AC32" i="16"/>
  <c r="AB32" i="16"/>
  <c r="AA32" i="16"/>
  <c r="Z32" i="16"/>
  <c r="Y32" i="16"/>
  <c r="X32" i="16"/>
  <c r="W32" i="16"/>
  <c r="V32" i="16"/>
  <c r="U32" i="16"/>
  <c r="T32" i="16"/>
  <c r="AI31" i="16"/>
  <c r="AH31" i="16"/>
  <c r="AG31" i="16"/>
  <c r="AF31" i="16"/>
  <c r="AE31" i="16"/>
  <c r="AD31" i="16"/>
  <c r="AC31" i="16"/>
  <c r="AB31" i="16"/>
  <c r="AA31" i="16"/>
  <c r="Z31" i="16"/>
  <c r="Y31" i="16"/>
  <c r="X31" i="16"/>
  <c r="W31" i="16"/>
  <c r="V31" i="16"/>
  <c r="U31" i="16"/>
  <c r="T31" i="16"/>
  <c r="AI30" i="16"/>
  <c r="AH30" i="16"/>
  <c r="AG30" i="16"/>
  <c r="AF30" i="16"/>
  <c r="AE30" i="16"/>
  <c r="AD30" i="16"/>
  <c r="AC30" i="16"/>
  <c r="AB30" i="16"/>
  <c r="AA30" i="16"/>
  <c r="Z30" i="16"/>
  <c r="Y30" i="16"/>
  <c r="X30" i="16"/>
  <c r="W30" i="16"/>
  <c r="V30" i="16"/>
  <c r="U30" i="16"/>
  <c r="T30" i="16"/>
  <c r="AI27" i="16"/>
  <c r="AH27" i="16"/>
  <c r="AG27" i="16"/>
  <c r="AF27" i="16"/>
  <c r="AE27" i="16"/>
  <c r="AD27" i="16"/>
  <c r="AC27" i="16"/>
  <c r="AB27" i="16"/>
  <c r="AA27" i="16"/>
  <c r="X27" i="16"/>
  <c r="W27" i="16"/>
  <c r="V27" i="16"/>
  <c r="U27" i="16"/>
  <c r="T27" i="16"/>
  <c r="I27" i="16"/>
  <c r="Z27" i="16" s="1"/>
  <c r="AI26" i="16"/>
  <c r="AH26" i="16"/>
  <c r="AG26" i="16"/>
  <c r="AF26" i="16"/>
  <c r="AE26" i="16"/>
  <c r="AD26" i="16"/>
  <c r="AC26" i="16"/>
  <c r="AB26" i="16"/>
  <c r="AA26" i="16"/>
  <c r="Z26" i="16"/>
  <c r="Y26" i="16"/>
  <c r="X26" i="16"/>
  <c r="W26" i="16"/>
  <c r="V26" i="16"/>
  <c r="U26" i="16"/>
  <c r="T26" i="16"/>
  <c r="AI25" i="16"/>
  <c r="AH25" i="16"/>
  <c r="AG25" i="16"/>
  <c r="AF25" i="16"/>
  <c r="AE25" i="16"/>
  <c r="AD25" i="16"/>
  <c r="AC25" i="16"/>
  <c r="AB25" i="16"/>
  <c r="AA25" i="16"/>
  <c r="Z25" i="16"/>
  <c r="Y25" i="16"/>
  <c r="X25" i="16"/>
  <c r="W25" i="16"/>
  <c r="V25" i="16"/>
  <c r="U25" i="16"/>
  <c r="T25" i="16"/>
  <c r="AF24" i="16"/>
  <c r="S24" i="16"/>
  <c r="AI24" i="16" s="1"/>
  <c r="R24" i="16"/>
  <c r="Q24" i="16"/>
  <c r="AH24" i="16" s="1"/>
  <c r="P24" i="16"/>
  <c r="O24" i="16"/>
  <c r="AE24" i="16" s="1"/>
  <c r="N24" i="16"/>
  <c r="M24" i="16"/>
  <c r="AD24" i="16" s="1"/>
  <c r="L24" i="16"/>
  <c r="AB24" i="16" s="1"/>
  <c r="K24" i="16"/>
  <c r="AA24" i="16" s="1"/>
  <c r="J24" i="16"/>
  <c r="I24" i="16"/>
  <c r="Z24" i="16" s="1"/>
  <c r="H24" i="16"/>
  <c r="X24" i="16" s="1"/>
  <c r="G24" i="16"/>
  <c r="W24" i="16" s="1"/>
  <c r="F24" i="16"/>
  <c r="V24" i="16" s="1"/>
  <c r="E24" i="16"/>
  <c r="U24" i="16" s="1"/>
  <c r="D24" i="16"/>
  <c r="T24" i="16" s="1"/>
  <c r="AI23" i="16"/>
  <c r="AH23" i="16"/>
  <c r="AG23" i="16"/>
  <c r="AF23" i="16"/>
  <c r="AE23" i="16"/>
  <c r="AD23" i="16"/>
  <c r="AC23" i="16"/>
  <c r="AB23" i="16"/>
  <c r="AA23" i="16"/>
  <c r="Z23" i="16"/>
  <c r="Y23" i="16"/>
  <c r="X23" i="16"/>
  <c r="W23" i="16"/>
  <c r="V23" i="16"/>
  <c r="U23" i="16"/>
  <c r="T23" i="16"/>
  <c r="AI22" i="16"/>
  <c r="AH22" i="16"/>
  <c r="AG22" i="16"/>
  <c r="AF22" i="16"/>
  <c r="AE22" i="16"/>
  <c r="AD22" i="16"/>
  <c r="AC22" i="16"/>
  <c r="AB22" i="16"/>
  <c r="AA22" i="16"/>
  <c r="Z22" i="16"/>
  <c r="Y22" i="16"/>
  <c r="X22" i="16"/>
  <c r="W22" i="16"/>
  <c r="V22" i="16"/>
  <c r="U22" i="16"/>
  <c r="T22" i="16"/>
  <c r="AF21" i="16"/>
  <c r="S21" i="16"/>
  <c r="AI21" i="16" s="1"/>
  <c r="R21" i="16"/>
  <c r="AH21" i="16" s="1"/>
  <c r="Q21" i="16"/>
  <c r="AG21" i="16" s="1"/>
  <c r="P21" i="16"/>
  <c r="O21" i="16"/>
  <c r="AE21" i="16" s="1"/>
  <c r="N21" i="16"/>
  <c r="M21" i="16"/>
  <c r="AD21" i="16" s="1"/>
  <c r="L21" i="16"/>
  <c r="AB21" i="16" s="1"/>
  <c r="K21" i="16"/>
  <c r="AA21" i="16" s="1"/>
  <c r="J21" i="16"/>
  <c r="I21" i="16"/>
  <c r="Z21" i="16" s="1"/>
  <c r="H21" i="16"/>
  <c r="X21" i="16" s="1"/>
  <c r="G21" i="16"/>
  <c r="W21" i="16" s="1"/>
  <c r="F21" i="16"/>
  <c r="V21" i="16" s="1"/>
  <c r="E21" i="16"/>
  <c r="U21" i="16" s="1"/>
  <c r="D21" i="16"/>
  <c r="T21" i="16" s="1"/>
  <c r="AI20" i="16"/>
  <c r="AH20" i="16"/>
  <c r="AG20" i="16"/>
  <c r="AF20" i="16"/>
  <c r="AE20" i="16"/>
  <c r="AD20" i="16"/>
  <c r="AC20" i="16"/>
  <c r="AB20" i="16"/>
  <c r="AA20" i="16"/>
  <c r="Z20" i="16"/>
  <c r="Y20" i="16"/>
  <c r="X20" i="16"/>
  <c r="W20" i="16"/>
  <c r="V20" i="16"/>
  <c r="U20" i="16"/>
  <c r="T20" i="16"/>
  <c r="AI19" i="16"/>
  <c r="AH19" i="16"/>
  <c r="AG19" i="16"/>
  <c r="AF19" i="16"/>
  <c r="AE19" i="16"/>
  <c r="AD19" i="16"/>
  <c r="AC19" i="16"/>
  <c r="AB19" i="16"/>
  <c r="AA19" i="16"/>
  <c r="Z19" i="16"/>
  <c r="Y19" i="16"/>
  <c r="X19" i="16"/>
  <c r="W19" i="16"/>
  <c r="V19" i="16"/>
  <c r="U19" i="16"/>
  <c r="T19" i="16"/>
  <c r="AI18" i="16"/>
  <c r="AH18" i="16"/>
  <c r="AG18" i="16"/>
  <c r="AF18" i="16"/>
  <c r="AE18" i="16"/>
  <c r="AD18" i="16"/>
  <c r="AC18" i="16"/>
  <c r="AB18" i="16"/>
  <c r="AA18" i="16"/>
  <c r="Z18" i="16"/>
  <c r="Y18" i="16"/>
  <c r="X18" i="16"/>
  <c r="W18" i="16"/>
  <c r="V18" i="16"/>
  <c r="U18" i="16"/>
  <c r="T18" i="16"/>
  <c r="S17" i="16"/>
  <c r="AI17" i="16" s="1"/>
  <c r="R17" i="16"/>
  <c r="AH17" i="16" s="1"/>
  <c r="Q17" i="16"/>
  <c r="AG17" i="16" s="1"/>
  <c r="P17" i="16"/>
  <c r="AF17" i="16" s="1"/>
  <c r="O17" i="16"/>
  <c r="AE17" i="16" s="1"/>
  <c r="N17" i="16"/>
  <c r="AD17" i="16" s="1"/>
  <c r="M17" i="16"/>
  <c r="AC17" i="16" s="1"/>
  <c r="L17" i="16"/>
  <c r="AB17" i="16" s="1"/>
  <c r="K17" i="16"/>
  <c r="AA17" i="16" s="1"/>
  <c r="J17" i="16"/>
  <c r="Z17" i="16" s="1"/>
  <c r="I17" i="16"/>
  <c r="Y17" i="16" s="1"/>
  <c r="H17" i="16"/>
  <c r="X17" i="16" s="1"/>
  <c r="G17" i="16"/>
  <c r="W17" i="16" s="1"/>
  <c r="F17" i="16"/>
  <c r="V17" i="16" s="1"/>
  <c r="E17" i="16"/>
  <c r="U17" i="16" s="1"/>
  <c r="D17" i="16"/>
  <c r="T17" i="16" s="1"/>
  <c r="AI16" i="16"/>
  <c r="AH16" i="16"/>
  <c r="AG16" i="16"/>
  <c r="AF16" i="16"/>
  <c r="AE16" i="16"/>
  <c r="AD16" i="16"/>
  <c r="AC16" i="16"/>
  <c r="AB16" i="16"/>
  <c r="AA16" i="16"/>
  <c r="Z16" i="16"/>
  <c r="Y16" i="16"/>
  <c r="X16" i="16"/>
  <c r="W16" i="16"/>
  <c r="V16" i="16"/>
  <c r="U16" i="16"/>
  <c r="T16" i="16"/>
  <c r="AI15" i="16"/>
  <c r="AH15" i="16"/>
  <c r="AG15" i="16"/>
  <c r="AF15" i="16"/>
  <c r="AE15" i="16"/>
  <c r="AD15" i="16"/>
  <c r="AC15" i="16"/>
  <c r="AB15" i="16"/>
  <c r="AA15" i="16"/>
  <c r="Z15" i="16"/>
  <c r="Y15" i="16"/>
  <c r="X15" i="16"/>
  <c r="W15" i="16"/>
  <c r="V15" i="16"/>
  <c r="U15" i="16"/>
  <c r="T15" i="16"/>
  <c r="S14" i="16"/>
  <c r="AI14" i="16" s="1"/>
  <c r="R14" i="16"/>
  <c r="AH14" i="16" s="1"/>
  <c r="Q14" i="16"/>
  <c r="AG14" i="16" s="1"/>
  <c r="P14" i="16"/>
  <c r="AF14" i="16" s="1"/>
  <c r="O14" i="16"/>
  <c r="AE14" i="16" s="1"/>
  <c r="N14" i="16"/>
  <c r="AD14" i="16" s="1"/>
  <c r="M14" i="16"/>
  <c r="AC14" i="16" s="1"/>
  <c r="L14" i="16"/>
  <c r="AB14" i="16" s="1"/>
  <c r="K14" i="16"/>
  <c r="AA14" i="16" s="1"/>
  <c r="J14" i="16"/>
  <c r="Z14" i="16" s="1"/>
  <c r="I14" i="16"/>
  <c r="Y14" i="16" s="1"/>
  <c r="H14" i="16"/>
  <c r="X14" i="16" s="1"/>
  <c r="G14" i="16"/>
  <c r="W14" i="16" s="1"/>
  <c r="F14" i="16"/>
  <c r="V14" i="16" s="1"/>
  <c r="E14" i="16"/>
  <c r="U14" i="16" s="1"/>
  <c r="D14" i="16"/>
  <c r="T14" i="16" s="1"/>
  <c r="AI13" i="16"/>
  <c r="AH13" i="16"/>
  <c r="AG13" i="16"/>
  <c r="AF13" i="16"/>
  <c r="AE13" i="16"/>
  <c r="AD13" i="16"/>
  <c r="AC13" i="16"/>
  <c r="AB13" i="16"/>
  <c r="AA13" i="16"/>
  <c r="X13" i="16"/>
  <c r="W13" i="16"/>
  <c r="V13" i="16"/>
  <c r="U13" i="16"/>
  <c r="T13" i="16"/>
  <c r="I13" i="16"/>
  <c r="Y13" i="16" s="1"/>
  <c r="R12" i="16"/>
  <c r="AH12" i="16" s="1"/>
  <c r="Q12" i="16"/>
  <c r="AG12" i="16" s="1"/>
  <c r="P12" i="16"/>
  <c r="N12" i="16"/>
  <c r="AD12" i="16" s="1"/>
  <c r="M12" i="16"/>
  <c r="AC12" i="16" s="1"/>
  <c r="L12" i="16"/>
  <c r="J12" i="16"/>
  <c r="Z12" i="16" s="1"/>
  <c r="I12" i="16"/>
  <c r="Y12" i="16" s="1"/>
  <c r="H12" i="16"/>
  <c r="F12" i="16"/>
  <c r="V12" i="16" s="1"/>
  <c r="E12" i="16"/>
  <c r="U12" i="16" s="1"/>
  <c r="D12" i="16"/>
  <c r="T12" i="16" s="1"/>
  <c r="R11" i="16"/>
  <c r="AH11" i="16" s="1"/>
  <c r="Q11" i="16"/>
  <c r="AG11" i="16" s="1"/>
  <c r="P11" i="16"/>
  <c r="N11" i="16"/>
  <c r="AD11" i="16" s="1"/>
  <c r="M11" i="16"/>
  <c r="AC11" i="16" s="1"/>
  <c r="L11" i="16"/>
  <c r="J11" i="16"/>
  <c r="Z11" i="16" s="1"/>
  <c r="I11" i="16"/>
  <c r="Y11" i="16" s="1"/>
  <c r="H11" i="16"/>
  <c r="F11" i="16"/>
  <c r="V11" i="16" s="1"/>
  <c r="E11" i="16"/>
  <c r="U11" i="16" s="1"/>
  <c r="D11" i="16"/>
  <c r="T11" i="16" s="1"/>
  <c r="C11" i="16"/>
  <c r="R9" i="16"/>
  <c r="Q9" i="16"/>
  <c r="N9" i="16"/>
  <c r="M9" i="16"/>
  <c r="J9" i="16"/>
  <c r="I9" i="16"/>
  <c r="F9" i="16"/>
  <c r="E9" i="16"/>
  <c r="C9" i="16"/>
  <c r="BC192" i="14"/>
  <c r="BC193" i="14"/>
  <c r="BC194" i="14"/>
  <c r="BC195" i="14"/>
  <c r="BC191" i="14"/>
  <c r="AB12" i="16" l="1"/>
  <c r="AA38" i="16"/>
  <c r="D9" i="16"/>
  <c r="H9" i="16"/>
  <c r="L9" i="16"/>
  <c r="P9" i="16"/>
  <c r="G12" i="16"/>
  <c r="K12" i="16"/>
  <c r="O12" i="16"/>
  <c r="S12" i="16"/>
  <c r="Z13" i="16"/>
  <c r="AG24" i="16"/>
  <c r="Y27" i="16"/>
  <c r="AA36" i="16"/>
  <c r="AF36" i="16"/>
  <c r="J38" i="16"/>
  <c r="O38" i="16"/>
  <c r="AE38" i="16" s="1"/>
  <c r="W40" i="16"/>
  <c r="AA40" i="16"/>
  <c r="AE40" i="16"/>
  <c r="AI40" i="16"/>
  <c r="V42" i="16"/>
  <c r="Z42" i="16"/>
  <c r="AD42" i="16"/>
  <c r="AH56" i="16"/>
  <c r="Y9" i="16"/>
  <c r="AC9" i="16"/>
  <c r="AC21" i="16"/>
  <c r="AC24" i="16"/>
  <c r="AB38" i="16"/>
  <c r="AB36" i="16"/>
  <c r="AB56" i="16"/>
  <c r="J71" i="16"/>
  <c r="J69" i="16"/>
  <c r="N71" i="16"/>
  <c r="N69" i="16"/>
  <c r="R71" i="16"/>
  <c r="R69" i="16"/>
  <c r="V9" i="16"/>
  <c r="Z9" i="16"/>
  <c r="AD9" i="16"/>
  <c r="AH9" i="16"/>
  <c r="Y21" i="16"/>
  <c r="Y24" i="16"/>
  <c r="E36" i="16"/>
  <c r="Q36" i="16"/>
  <c r="Q71" i="16" s="1"/>
  <c r="U40" i="16"/>
  <c r="T42" i="16"/>
  <c r="X42" i="16"/>
  <c r="AB42" i="16"/>
  <c r="AF42" i="16"/>
  <c r="V59" i="16"/>
  <c r="F56" i="16"/>
  <c r="C69" i="16"/>
  <c r="C70" i="16" s="1"/>
  <c r="C71" i="16"/>
  <c r="C72" i="16" s="1"/>
  <c r="W59" i="16"/>
  <c r="AA59" i="16"/>
  <c r="AE59" i="16"/>
  <c r="AI59" i="16"/>
  <c r="U61" i="16"/>
  <c r="Y61" i="16"/>
  <c r="E56" i="16"/>
  <c r="I56" i="16"/>
  <c r="Z56" i="16" s="1"/>
  <c r="M56" i="16"/>
  <c r="AC56" i="16" s="1"/>
  <c r="Q56" i="16"/>
  <c r="AG56" i="16" s="1"/>
  <c r="D59" i="16"/>
  <c r="H59" i="16"/>
  <c r="V61" i="16"/>
  <c r="W61" i="16"/>
  <c r="GK57" i="1"/>
  <c r="GK58" i="1"/>
  <c r="GK59" i="1"/>
  <c r="GK60" i="1"/>
  <c r="GK61" i="1"/>
  <c r="GK62" i="1"/>
  <c r="GK63" i="1"/>
  <c r="GK64" i="1"/>
  <c r="GK65" i="1"/>
  <c r="GK66" i="1"/>
  <c r="GK67" i="1"/>
  <c r="GK68" i="1"/>
  <c r="GK69" i="1"/>
  <c r="GK70" i="1"/>
  <c r="GK71" i="1"/>
  <c r="GK72" i="1"/>
  <c r="GK73" i="1"/>
  <c r="GK74" i="1"/>
  <c r="GK75" i="1"/>
  <c r="GK76" i="1"/>
  <c r="GK77" i="1"/>
  <c r="GK78" i="1"/>
  <c r="GK79" i="1"/>
  <c r="GK80" i="1"/>
  <c r="GK81" i="1"/>
  <c r="GK82" i="1"/>
  <c r="GK83" i="1"/>
  <c r="GK84" i="1"/>
  <c r="GK85" i="1"/>
  <c r="GK86" i="1"/>
  <c r="GK87" i="1"/>
  <c r="GK88" i="1"/>
  <c r="GK89" i="1"/>
  <c r="GK90" i="1"/>
  <c r="GK91" i="1"/>
  <c r="GK92" i="1"/>
  <c r="GK93" i="1"/>
  <c r="GK94" i="1"/>
  <c r="GK95" i="1"/>
  <c r="GK96" i="1"/>
  <c r="GK97" i="1"/>
  <c r="GK98" i="1"/>
  <c r="GK99" i="1"/>
  <c r="GK100" i="1"/>
  <c r="GK101" i="1"/>
  <c r="GK102" i="1"/>
  <c r="GK103" i="1"/>
  <c r="GK104" i="1"/>
  <c r="GK50" i="1"/>
  <c r="GK47" i="1"/>
  <c r="GK48" i="1"/>
  <c r="GK46" i="1"/>
  <c r="GJ18" i="1"/>
  <c r="GK18" i="1"/>
  <c r="GK9" i="1"/>
  <c r="Q72" i="16" l="1"/>
  <c r="E38" i="16"/>
  <c r="W12" i="16"/>
  <c r="G11" i="16"/>
  <c r="T9" i="16"/>
  <c r="AG36" i="16"/>
  <c r="Q38" i="16"/>
  <c r="AH36" i="16"/>
  <c r="AI12" i="16"/>
  <c r="S11" i="16"/>
  <c r="P69" i="16"/>
  <c r="P71" i="16"/>
  <c r="V56" i="16"/>
  <c r="F36" i="16"/>
  <c r="R70" i="16"/>
  <c r="X59" i="16"/>
  <c r="H56" i="16"/>
  <c r="AH71" i="16"/>
  <c r="R72" i="16"/>
  <c r="AF38" i="16"/>
  <c r="T59" i="16"/>
  <c r="D56" i="16"/>
  <c r="U59" i="16"/>
  <c r="M36" i="16"/>
  <c r="N70" i="16"/>
  <c r="U9" i="16"/>
  <c r="E71" i="16"/>
  <c r="AE12" i="16"/>
  <c r="O11" i="16"/>
  <c r="L69" i="16"/>
  <c r="L71" i="16"/>
  <c r="X12" i="16"/>
  <c r="J70" i="16"/>
  <c r="Y56" i="16"/>
  <c r="W56" i="16"/>
  <c r="J72" i="16"/>
  <c r="AD56" i="16"/>
  <c r="I36" i="16"/>
  <c r="N72" i="16"/>
  <c r="AG9" i="16"/>
  <c r="Y59" i="16"/>
  <c r="AA12" i="16"/>
  <c r="K11" i="16"/>
  <c r="AF12" i="16"/>
  <c r="GG57" i="1"/>
  <c r="GH57" i="1"/>
  <c r="GI57" i="1"/>
  <c r="GJ57" i="1"/>
  <c r="GG58" i="1"/>
  <c r="GH58" i="1"/>
  <c r="GI58" i="1"/>
  <c r="GJ58" i="1"/>
  <c r="GG59" i="1"/>
  <c r="GH59" i="1"/>
  <c r="GI59" i="1"/>
  <c r="GJ59" i="1"/>
  <c r="GG60" i="1"/>
  <c r="GH60" i="1"/>
  <c r="GI60" i="1"/>
  <c r="GJ60" i="1"/>
  <c r="GG61" i="1"/>
  <c r="GH61" i="1"/>
  <c r="GI61" i="1"/>
  <c r="GJ61" i="1"/>
  <c r="GG62" i="1"/>
  <c r="GH62" i="1"/>
  <c r="GI62" i="1"/>
  <c r="GJ62" i="1"/>
  <c r="GG63" i="1"/>
  <c r="GH63" i="1"/>
  <c r="GI63" i="1"/>
  <c r="GJ63" i="1"/>
  <c r="GG64" i="1"/>
  <c r="GH64" i="1"/>
  <c r="GI64" i="1"/>
  <c r="GJ64" i="1"/>
  <c r="GG65" i="1"/>
  <c r="GH65" i="1"/>
  <c r="GI65" i="1"/>
  <c r="GJ65" i="1"/>
  <c r="GG66" i="1"/>
  <c r="GH66" i="1"/>
  <c r="GI66" i="1"/>
  <c r="GJ66" i="1"/>
  <c r="GG67" i="1"/>
  <c r="GH67" i="1"/>
  <c r="GI67" i="1"/>
  <c r="GJ67" i="1"/>
  <c r="GG68" i="1"/>
  <c r="GH68" i="1"/>
  <c r="GI68" i="1"/>
  <c r="GJ68" i="1"/>
  <c r="GG69" i="1"/>
  <c r="GH69" i="1"/>
  <c r="GI69" i="1"/>
  <c r="GJ69" i="1"/>
  <c r="GG70" i="1"/>
  <c r="GH70" i="1"/>
  <c r="GI70" i="1"/>
  <c r="GJ70" i="1"/>
  <c r="GG71" i="1"/>
  <c r="GH71" i="1"/>
  <c r="GI71" i="1"/>
  <c r="GJ71" i="1"/>
  <c r="GG72" i="1"/>
  <c r="GH72" i="1"/>
  <c r="GI72" i="1"/>
  <c r="GJ72" i="1"/>
  <c r="GG73" i="1"/>
  <c r="GH73" i="1"/>
  <c r="GI73" i="1"/>
  <c r="GJ73" i="1"/>
  <c r="GG74" i="1"/>
  <c r="GH74" i="1"/>
  <c r="GI74" i="1"/>
  <c r="GJ74" i="1"/>
  <c r="GG75" i="1"/>
  <c r="GH75" i="1"/>
  <c r="GI75" i="1"/>
  <c r="GJ75" i="1"/>
  <c r="GG76" i="1"/>
  <c r="GH76" i="1"/>
  <c r="GI76" i="1"/>
  <c r="GJ76" i="1"/>
  <c r="GG77" i="1"/>
  <c r="GH77" i="1"/>
  <c r="GI77" i="1"/>
  <c r="GJ77" i="1"/>
  <c r="GG78" i="1"/>
  <c r="GH78" i="1"/>
  <c r="GI78" i="1"/>
  <c r="GJ78" i="1"/>
  <c r="GG79" i="1"/>
  <c r="GH79" i="1"/>
  <c r="GI79" i="1"/>
  <c r="GJ79" i="1"/>
  <c r="GG80" i="1"/>
  <c r="GH80" i="1"/>
  <c r="GI80" i="1"/>
  <c r="GJ80" i="1"/>
  <c r="GG81" i="1"/>
  <c r="GH81" i="1"/>
  <c r="GI81" i="1"/>
  <c r="GJ81" i="1"/>
  <c r="GG82" i="1"/>
  <c r="GH82" i="1"/>
  <c r="GI82" i="1"/>
  <c r="GJ82" i="1"/>
  <c r="GG83" i="1"/>
  <c r="GH83" i="1"/>
  <c r="GI83" i="1"/>
  <c r="GJ83" i="1"/>
  <c r="GG84" i="1"/>
  <c r="GH84" i="1"/>
  <c r="GI84" i="1"/>
  <c r="GJ84" i="1"/>
  <c r="GG85" i="1"/>
  <c r="GH85" i="1"/>
  <c r="GI85" i="1"/>
  <c r="GJ85" i="1"/>
  <c r="GG86" i="1"/>
  <c r="GH86" i="1"/>
  <c r="GI86" i="1"/>
  <c r="GJ86" i="1"/>
  <c r="GG87" i="1"/>
  <c r="GH87" i="1"/>
  <c r="GI87" i="1"/>
  <c r="GJ87" i="1"/>
  <c r="GG88" i="1"/>
  <c r="GH88" i="1"/>
  <c r="GI88" i="1"/>
  <c r="GJ88" i="1"/>
  <c r="GG89" i="1"/>
  <c r="GH89" i="1"/>
  <c r="GI89" i="1"/>
  <c r="GJ89" i="1"/>
  <c r="GG90" i="1"/>
  <c r="GH90" i="1"/>
  <c r="GI90" i="1"/>
  <c r="GJ90" i="1"/>
  <c r="GG91" i="1"/>
  <c r="GH91" i="1"/>
  <c r="GI91" i="1"/>
  <c r="GJ91" i="1"/>
  <c r="GG92" i="1"/>
  <c r="GH92" i="1"/>
  <c r="GI92" i="1"/>
  <c r="GJ92" i="1"/>
  <c r="GG93" i="1"/>
  <c r="GH93" i="1"/>
  <c r="GI93" i="1"/>
  <c r="GJ93" i="1"/>
  <c r="GG94" i="1"/>
  <c r="GH94" i="1"/>
  <c r="GI94" i="1"/>
  <c r="GJ94" i="1"/>
  <c r="GG95" i="1"/>
  <c r="GH95" i="1"/>
  <c r="GI95" i="1"/>
  <c r="GJ95" i="1"/>
  <c r="GG96" i="1"/>
  <c r="GH96" i="1"/>
  <c r="GI96" i="1"/>
  <c r="GJ96" i="1"/>
  <c r="GG97" i="1"/>
  <c r="GH97" i="1"/>
  <c r="GI97" i="1"/>
  <c r="GJ97" i="1"/>
  <c r="GG98" i="1"/>
  <c r="GH98" i="1"/>
  <c r="GI98" i="1"/>
  <c r="GJ98" i="1"/>
  <c r="GG99" i="1"/>
  <c r="GH99" i="1"/>
  <c r="GI99" i="1"/>
  <c r="GJ99" i="1"/>
  <c r="GG100" i="1"/>
  <c r="GH100" i="1"/>
  <c r="GI100" i="1"/>
  <c r="GJ100" i="1"/>
  <c r="GG101" i="1"/>
  <c r="GH101" i="1"/>
  <c r="GI101" i="1"/>
  <c r="GJ101" i="1"/>
  <c r="GG102" i="1"/>
  <c r="GH102" i="1"/>
  <c r="GI102" i="1"/>
  <c r="GJ102" i="1"/>
  <c r="GG103" i="1"/>
  <c r="GH103" i="1"/>
  <c r="GI103" i="1"/>
  <c r="GJ103" i="1"/>
  <c r="GG104" i="1"/>
  <c r="GH104" i="1"/>
  <c r="GI104" i="1"/>
  <c r="GJ104" i="1"/>
  <c r="GH50" i="1"/>
  <c r="GJ50" i="1"/>
  <c r="GG48" i="1"/>
  <c r="GH48" i="1"/>
  <c r="GI48" i="1"/>
  <c r="GJ48" i="1"/>
  <c r="GG47" i="1"/>
  <c r="GH47" i="1"/>
  <c r="GI47" i="1"/>
  <c r="GJ47" i="1"/>
  <c r="GG46" i="1"/>
  <c r="GH46" i="1"/>
  <c r="GI46" i="1"/>
  <c r="GJ46" i="1"/>
  <c r="FH98" i="1"/>
  <c r="FH99" i="1"/>
  <c r="FH101" i="1"/>
  <c r="FH104" i="1"/>
  <c r="FH103" i="1"/>
  <c r="FH102" i="1"/>
  <c r="FH100" i="1"/>
  <c r="FH97" i="1"/>
  <c r="FH96" i="1"/>
  <c r="FH95" i="1"/>
  <c r="FH94" i="1"/>
  <c r="FH93" i="1"/>
  <c r="FH92" i="1"/>
  <c r="FH91" i="1"/>
  <c r="FH90" i="1"/>
  <c r="FH89" i="1"/>
  <c r="FH88" i="1"/>
  <c r="FH87" i="1"/>
  <c r="FH86" i="1"/>
  <c r="FH85" i="1"/>
  <c r="FH84" i="1"/>
  <c r="FH83" i="1"/>
  <c r="FH82" i="1"/>
  <c r="FH81" i="1"/>
  <c r="FH80" i="1"/>
  <c r="FH79" i="1"/>
  <c r="FH78" i="1"/>
  <c r="FH77" i="1"/>
  <c r="FH76" i="1"/>
  <c r="FH75" i="1"/>
  <c r="FH74" i="1"/>
  <c r="FH73" i="1"/>
  <c r="FH72" i="1"/>
  <c r="FH71" i="1"/>
  <c r="FH70" i="1"/>
  <c r="FH69" i="1"/>
  <c r="FH68" i="1"/>
  <c r="FH67" i="1"/>
  <c r="FH66" i="1"/>
  <c r="FH65" i="1"/>
  <c r="FH64" i="1"/>
  <c r="FH63" i="1"/>
  <c r="FH62" i="1"/>
  <c r="FH61" i="1"/>
  <c r="FH60" i="1"/>
  <c r="FH59" i="1"/>
  <c r="FH58" i="1"/>
  <c r="FH57" i="1"/>
  <c r="BC148" i="14"/>
  <c r="BC149" i="14"/>
  <c r="BC150" i="14"/>
  <c r="BC151" i="14"/>
  <c r="BC152" i="14"/>
  <c r="BC153" i="14"/>
  <c r="BC154" i="14"/>
  <c r="BC155" i="14"/>
  <c r="BC156" i="14"/>
  <c r="BC157" i="14"/>
  <c r="BC158" i="14"/>
  <c r="BC159" i="14"/>
  <c r="BC160" i="14"/>
  <c r="BC161" i="14"/>
  <c r="BC162" i="14"/>
  <c r="BC163" i="14"/>
  <c r="BC164" i="14"/>
  <c r="BC165" i="14"/>
  <c r="BC166" i="14"/>
  <c r="BC167" i="14"/>
  <c r="BC168" i="14"/>
  <c r="BC169" i="14"/>
  <c r="BC170" i="14"/>
  <c r="BC171" i="14"/>
  <c r="K9" i="16" l="1"/>
  <c r="AA11" i="16"/>
  <c r="AB11" i="16"/>
  <c r="L72" i="16"/>
  <c r="T56" i="16"/>
  <c r="D36" i="16"/>
  <c r="P72" i="16"/>
  <c r="E69" i="16"/>
  <c r="L70" i="16"/>
  <c r="E72" i="16"/>
  <c r="AC36" i="16"/>
  <c r="M38" i="16"/>
  <c r="AD36" i="16"/>
  <c r="M71" i="16"/>
  <c r="X56" i="16"/>
  <c r="H36" i="16"/>
  <c r="Y36" i="16" s="1"/>
  <c r="F38" i="16"/>
  <c r="V36" i="16"/>
  <c r="W36" i="16"/>
  <c r="F71" i="16"/>
  <c r="P70" i="16"/>
  <c r="AG38" i="16"/>
  <c r="Q69" i="16"/>
  <c r="AH38" i="16"/>
  <c r="I38" i="16"/>
  <c r="Z36" i="16"/>
  <c r="I71" i="16"/>
  <c r="O9" i="16"/>
  <c r="AE11" i="16"/>
  <c r="AF11" i="16"/>
  <c r="S9" i="16"/>
  <c r="AI11" i="16"/>
  <c r="G9" i="16"/>
  <c r="W11" i="16"/>
  <c r="X11" i="16"/>
  <c r="AG71" i="16"/>
  <c r="U56" i="16"/>
  <c r="GF104" i="1"/>
  <c r="GF103" i="1"/>
  <c r="GF102" i="1"/>
  <c r="GF100" i="1"/>
  <c r="GF96" i="1"/>
  <c r="GF95" i="1"/>
  <c r="GF94" i="1"/>
  <c r="GF93" i="1"/>
  <c r="GF92" i="1"/>
  <c r="GF91" i="1"/>
  <c r="GF90" i="1"/>
  <c r="GF89" i="1"/>
  <c r="GF88" i="1"/>
  <c r="GF87" i="1"/>
  <c r="GF86" i="1"/>
  <c r="GF85" i="1"/>
  <c r="GF84" i="1"/>
  <c r="GF83" i="1"/>
  <c r="GF82" i="1"/>
  <c r="GF81" i="1"/>
  <c r="GF80" i="1"/>
  <c r="GF79" i="1"/>
  <c r="GF78" i="1"/>
  <c r="GF77" i="1"/>
  <c r="GF76" i="1"/>
  <c r="GF75" i="1"/>
  <c r="GF74" i="1"/>
  <c r="GF73" i="1"/>
  <c r="GF72" i="1"/>
  <c r="GF71" i="1"/>
  <c r="GF70" i="1"/>
  <c r="GF69" i="1"/>
  <c r="GF68" i="1"/>
  <c r="GF67" i="1"/>
  <c r="GF66" i="1"/>
  <c r="GF65" i="1"/>
  <c r="GF64" i="1"/>
  <c r="GF63" i="1"/>
  <c r="GF62" i="1"/>
  <c r="GF61" i="1"/>
  <c r="GF59" i="1"/>
  <c r="GF58" i="1"/>
  <c r="GF57" i="1"/>
  <c r="FU57" i="1"/>
  <c r="FV57" i="1"/>
  <c r="FW57" i="1"/>
  <c r="FX57" i="1"/>
  <c r="FY57" i="1"/>
  <c r="FZ57" i="1"/>
  <c r="GA57" i="1"/>
  <c r="GB57" i="1"/>
  <c r="GC57" i="1"/>
  <c r="GD57" i="1"/>
  <c r="GE57" i="1"/>
  <c r="FU58" i="1"/>
  <c r="FV58" i="1"/>
  <c r="FW58" i="1"/>
  <c r="FX58" i="1"/>
  <c r="FY58" i="1"/>
  <c r="FZ58" i="1"/>
  <c r="GA58" i="1"/>
  <c r="GB58" i="1"/>
  <c r="GC58" i="1"/>
  <c r="GD58" i="1"/>
  <c r="GE58" i="1"/>
  <c r="FU59" i="1"/>
  <c r="FV59" i="1"/>
  <c r="FW59" i="1"/>
  <c r="FX59" i="1"/>
  <c r="FY59" i="1"/>
  <c r="FZ59" i="1"/>
  <c r="GA59" i="1"/>
  <c r="GB59" i="1"/>
  <c r="GC59" i="1"/>
  <c r="GD59" i="1"/>
  <c r="GE59" i="1"/>
  <c r="FU60" i="1"/>
  <c r="FV60" i="1"/>
  <c r="FW60" i="1"/>
  <c r="FX60" i="1"/>
  <c r="FY60" i="1"/>
  <c r="FZ60" i="1"/>
  <c r="GA60" i="1"/>
  <c r="GB60" i="1"/>
  <c r="GC60" i="1"/>
  <c r="GD60" i="1"/>
  <c r="GE60" i="1"/>
  <c r="FU61" i="1"/>
  <c r="FV61" i="1"/>
  <c r="FW61" i="1"/>
  <c r="FX61" i="1"/>
  <c r="FY61" i="1"/>
  <c r="FZ61" i="1"/>
  <c r="GA61" i="1"/>
  <c r="GB61" i="1"/>
  <c r="GC61" i="1"/>
  <c r="GD61" i="1"/>
  <c r="GE61" i="1"/>
  <c r="FU62" i="1"/>
  <c r="FV62" i="1"/>
  <c r="FW62" i="1"/>
  <c r="FX62" i="1"/>
  <c r="FY62" i="1"/>
  <c r="FZ62" i="1"/>
  <c r="GA62" i="1"/>
  <c r="GB62" i="1"/>
  <c r="GC62" i="1"/>
  <c r="GD62" i="1"/>
  <c r="GE62" i="1"/>
  <c r="FU63" i="1"/>
  <c r="FV63" i="1"/>
  <c r="FW63" i="1"/>
  <c r="FX63" i="1"/>
  <c r="FY63" i="1"/>
  <c r="FZ63" i="1"/>
  <c r="GA63" i="1"/>
  <c r="GB63" i="1"/>
  <c r="GC63" i="1"/>
  <c r="GD63" i="1"/>
  <c r="GE63" i="1"/>
  <c r="FU64" i="1"/>
  <c r="FV64" i="1"/>
  <c r="FW64" i="1"/>
  <c r="FX64" i="1"/>
  <c r="FY64" i="1"/>
  <c r="FZ64" i="1"/>
  <c r="GA64" i="1"/>
  <c r="GB64" i="1"/>
  <c r="GC64" i="1"/>
  <c r="GD64" i="1"/>
  <c r="GE64" i="1"/>
  <c r="FU65" i="1"/>
  <c r="FV65" i="1"/>
  <c r="FW65" i="1"/>
  <c r="FX65" i="1"/>
  <c r="FY65" i="1"/>
  <c r="FZ65" i="1"/>
  <c r="GA65" i="1"/>
  <c r="GB65" i="1"/>
  <c r="GC65" i="1"/>
  <c r="GD65" i="1"/>
  <c r="GE65" i="1"/>
  <c r="FU66" i="1"/>
  <c r="FV66" i="1"/>
  <c r="FW66" i="1"/>
  <c r="FX66" i="1"/>
  <c r="FY66" i="1"/>
  <c r="FZ66" i="1"/>
  <c r="GA66" i="1"/>
  <c r="GB66" i="1"/>
  <c r="GC66" i="1"/>
  <c r="GD66" i="1"/>
  <c r="GE66" i="1"/>
  <c r="FU67" i="1"/>
  <c r="FV67" i="1"/>
  <c r="FW67" i="1"/>
  <c r="FX67" i="1"/>
  <c r="FY67" i="1"/>
  <c r="FZ67" i="1"/>
  <c r="GA67" i="1"/>
  <c r="GB67" i="1"/>
  <c r="GC67" i="1"/>
  <c r="GD67" i="1"/>
  <c r="GE67" i="1"/>
  <c r="FU68" i="1"/>
  <c r="FV68" i="1"/>
  <c r="FW68" i="1"/>
  <c r="FX68" i="1"/>
  <c r="FY68" i="1"/>
  <c r="FZ68" i="1"/>
  <c r="GA68" i="1"/>
  <c r="GB68" i="1"/>
  <c r="GC68" i="1"/>
  <c r="GD68" i="1"/>
  <c r="GE68" i="1"/>
  <c r="FU69" i="1"/>
  <c r="FV69" i="1"/>
  <c r="FW69" i="1"/>
  <c r="FX69" i="1"/>
  <c r="FY69" i="1"/>
  <c r="FZ69" i="1"/>
  <c r="GA69" i="1"/>
  <c r="GB69" i="1"/>
  <c r="GC69" i="1"/>
  <c r="GD69" i="1"/>
  <c r="GE69" i="1"/>
  <c r="FU70" i="1"/>
  <c r="FV70" i="1"/>
  <c r="FW70" i="1"/>
  <c r="FX70" i="1"/>
  <c r="FY70" i="1"/>
  <c r="FZ70" i="1"/>
  <c r="GA70" i="1"/>
  <c r="GB70" i="1"/>
  <c r="GC70" i="1"/>
  <c r="GD70" i="1"/>
  <c r="GE70" i="1"/>
  <c r="FU71" i="1"/>
  <c r="FV71" i="1"/>
  <c r="FW71" i="1"/>
  <c r="FX71" i="1"/>
  <c r="FY71" i="1"/>
  <c r="FZ71" i="1"/>
  <c r="GA71" i="1"/>
  <c r="GB71" i="1"/>
  <c r="GC71" i="1"/>
  <c r="GD71" i="1"/>
  <c r="GE71" i="1"/>
  <c r="FU72" i="1"/>
  <c r="FV72" i="1"/>
  <c r="FW72" i="1"/>
  <c r="FX72" i="1"/>
  <c r="FY72" i="1"/>
  <c r="FZ72" i="1"/>
  <c r="GA72" i="1"/>
  <c r="GB72" i="1"/>
  <c r="GC72" i="1"/>
  <c r="GD72" i="1"/>
  <c r="GE72" i="1"/>
  <c r="FU73" i="1"/>
  <c r="FV73" i="1"/>
  <c r="FW73" i="1"/>
  <c r="FX73" i="1"/>
  <c r="FY73" i="1"/>
  <c r="FZ73" i="1"/>
  <c r="GA73" i="1"/>
  <c r="GB73" i="1"/>
  <c r="GC73" i="1"/>
  <c r="GD73" i="1"/>
  <c r="GE73" i="1"/>
  <c r="FU74" i="1"/>
  <c r="FV74" i="1"/>
  <c r="FW74" i="1"/>
  <c r="FX74" i="1"/>
  <c r="FY74" i="1"/>
  <c r="FZ74" i="1"/>
  <c r="GA74" i="1"/>
  <c r="GB74" i="1"/>
  <c r="GC74" i="1"/>
  <c r="GD74" i="1"/>
  <c r="GE74" i="1"/>
  <c r="FU75" i="1"/>
  <c r="FV75" i="1"/>
  <c r="FW75" i="1"/>
  <c r="FX75" i="1"/>
  <c r="FY75" i="1"/>
  <c r="FZ75" i="1"/>
  <c r="GA75" i="1"/>
  <c r="GB75" i="1"/>
  <c r="GC75" i="1"/>
  <c r="GD75" i="1"/>
  <c r="GE75" i="1"/>
  <c r="FU76" i="1"/>
  <c r="FV76" i="1"/>
  <c r="FW76" i="1"/>
  <c r="FX76" i="1"/>
  <c r="FY76" i="1"/>
  <c r="FZ76" i="1"/>
  <c r="GA76" i="1"/>
  <c r="GB76" i="1"/>
  <c r="GC76" i="1"/>
  <c r="GD76" i="1"/>
  <c r="GE76" i="1"/>
  <c r="FU77" i="1"/>
  <c r="FV77" i="1"/>
  <c r="FW77" i="1"/>
  <c r="FX77" i="1"/>
  <c r="FY77" i="1"/>
  <c r="FZ77" i="1"/>
  <c r="GA77" i="1"/>
  <c r="GB77" i="1"/>
  <c r="GC77" i="1"/>
  <c r="GD77" i="1"/>
  <c r="GE77" i="1"/>
  <c r="FU78" i="1"/>
  <c r="FV78" i="1"/>
  <c r="FW78" i="1"/>
  <c r="FX78" i="1"/>
  <c r="FY78" i="1"/>
  <c r="FZ78" i="1"/>
  <c r="GA78" i="1"/>
  <c r="GB78" i="1"/>
  <c r="GC78" i="1"/>
  <c r="GD78" i="1"/>
  <c r="GE78" i="1"/>
  <c r="FU79" i="1"/>
  <c r="FV79" i="1"/>
  <c r="FW79" i="1"/>
  <c r="FX79" i="1"/>
  <c r="FY79" i="1"/>
  <c r="FZ79" i="1"/>
  <c r="GA79" i="1"/>
  <c r="GB79" i="1"/>
  <c r="GC79" i="1"/>
  <c r="GD79" i="1"/>
  <c r="GE79" i="1"/>
  <c r="FU80" i="1"/>
  <c r="FV80" i="1"/>
  <c r="FW80" i="1"/>
  <c r="FX80" i="1"/>
  <c r="FY80" i="1"/>
  <c r="FZ80" i="1"/>
  <c r="GA80" i="1"/>
  <c r="GB80" i="1"/>
  <c r="GC80" i="1"/>
  <c r="GD80" i="1"/>
  <c r="GE80" i="1"/>
  <c r="FU81" i="1"/>
  <c r="FV81" i="1"/>
  <c r="FW81" i="1"/>
  <c r="FX81" i="1"/>
  <c r="FY81" i="1"/>
  <c r="FZ81" i="1"/>
  <c r="GA81" i="1"/>
  <c r="GB81" i="1"/>
  <c r="GC81" i="1"/>
  <c r="GD81" i="1"/>
  <c r="GE81" i="1"/>
  <c r="FU82" i="1"/>
  <c r="FV82" i="1"/>
  <c r="FW82" i="1"/>
  <c r="FX82" i="1"/>
  <c r="FY82" i="1"/>
  <c r="FZ82" i="1"/>
  <c r="GA82" i="1"/>
  <c r="GB82" i="1"/>
  <c r="GC82" i="1"/>
  <c r="GD82" i="1"/>
  <c r="GE82" i="1"/>
  <c r="FU83" i="1"/>
  <c r="FV83" i="1"/>
  <c r="FW83" i="1"/>
  <c r="FX83" i="1"/>
  <c r="FY83" i="1"/>
  <c r="FZ83" i="1"/>
  <c r="GA83" i="1"/>
  <c r="GB83" i="1"/>
  <c r="GC83" i="1"/>
  <c r="GD83" i="1"/>
  <c r="GE83" i="1"/>
  <c r="FU84" i="1"/>
  <c r="FV84" i="1"/>
  <c r="FW84" i="1"/>
  <c r="FX84" i="1"/>
  <c r="FY84" i="1"/>
  <c r="FZ84" i="1"/>
  <c r="GA84" i="1"/>
  <c r="GB84" i="1"/>
  <c r="GC84" i="1"/>
  <c r="GD84" i="1"/>
  <c r="GE84" i="1"/>
  <c r="FU85" i="1"/>
  <c r="FV85" i="1"/>
  <c r="FW85" i="1"/>
  <c r="FX85" i="1"/>
  <c r="FY85" i="1"/>
  <c r="FZ85" i="1"/>
  <c r="GA85" i="1"/>
  <c r="GB85" i="1"/>
  <c r="GC85" i="1"/>
  <c r="GD85" i="1"/>
  <c r="GE85" i="1"/>
  <c r="FU86" i="1"/>
  <c r="FV86" i="1"/>
  <c r="FW86" i="1"/>
  <c r="FX86" i="1"/>
  <c r="FY86" i="1"/>
  <c r="FZ86" i="1"/>
  <c r="GA86" i="1"/>
  <c r="GB86" i="1"/>
  <c r="GC86" i="1"/>
  <c r="GD86" i="1"/>
  <c r="GE86" i="1"/>
  <c r="FU87" i="1"/>
  <c r="FV87" i="1"/>
  <c r="FW87" i="1"/>
  <c r="FX87" i="1"/>
  <c r="FY87" i="1"/>
  <c r="FZ87" i="1"/>
  <c r="GA87" i="1"/>
  <c r="GB87" i="1"/>
  <c r="GC87" i="1"/>
  <c r="GD87" i="1"/>
  <c r="GE87" i="1"/>
  <c r="FU88" i="1"/>
  <c r="FV88" i="1"/>
  <c r="FW88" i="1"/>
  <c r="FX88" i="1"/>
  <c r="FY88" i="1"/>
  <c r="FZ88" i="1"/>
  <c r="GA88" i="1"/>
  <c r="GB88" i="1"/>
  <c r="GC88" i="1"/>
  <c r="GD88" i="1"/>
  <c r="GE88" i="1"/>
  <c r="FU89" i="1"/>
  <c r="FV89" i="1"/>
  <c r="FW89" i="1"/>
  <c r="FX89" i="1"/>
  <c r="FY89" i="1"/>
  <c r="FZ89" i="1"/>
  <c r="GA89" i="1"/>
  <c r="GB89" i="1"/>
  <c r="GC89" i="1"/>
  <c r="GD89" i="1"/>
  <c r="GE89" i="1"/>
  <c r="FU90" i="1"/>
  <c r="FV90" i="1"/>
  <c r="FW90" i="1"/>
  <c r="FX90" i="1"/>
  <c r="FY90" i="1"/>
  <c r="FZ90" i="1"/>
  <c r="GA90" i="1"/>
  <c r="GB90" i="1"/>
  <c r="GC90" i="1"/>
  <c r="GD90" i="1"/>
  <c r="GE90" i="1"/>
  <c r="FU91" i="1"/>
  <c r="FV91" i="1"/>
  <c r="FW91" i="1"/>
  <c r="FX91" i="1"/>
  <c r="FY91" i="1"/>
  <c r="FZ91" i="1"/>
  <c r="GA91" i="1"/>
  <c r="GB91" i="1"/>
  <c r="GC91" i="1"/>
  <c r="GD91" i="1"/>
  <c r="GE91" i="1"/>
  <c r="FU92" i="1"/>
  <c r="FV92" i="1"/>
  <c r="FW92" i="1"/>
  <c r="FX92" i="1"/>
  <c r="FY92" i="1"/>
  <c r="FZ92" i="1"/>
  <c r="GA92" i="1"/>
  <c r="GB92" i="1"/>
  <c r="GC92" i="1"/>
  <c r="GD92" i="1"/>
  <c r="GE92" i="1"/>
  <c r="FU93" i="1"/>
  <c r="FV93" i="1"/>
  <c r="FW93" i="1"/>
  <c r="FX93" i="1"/>
  <c r="FY93" i="1"/>
  <c r="FZ93" i="1"/>
  <c r="GA93" i="1"/>
  <c r="GB93" i="1"/>
  <c r="GC93" i="1"/>
  <c r="GD93" i="1"/>
  <c r="GE93" i="1"/>
  <c r="FU94" i="1"/>
  <c r="FV94" i="1"/>
  <c r="FW94" i="1"/>
  <c r="FX94" i="1"/>
  <c r="FY94" i="1"/>
  <c r="FZ94" i="1"/>
  <c r="GA94" i="1"/>
  <c r="GB94" i="1"/>
  <c r="GC94" i="1"/>
  <c r="GD94" i="1"/>
  <c r="GE94" i="1"/>
  <c r="FU95" i="1"/>
  <c r="FV95" i="1"/>
  <c r="FW95" i="1"/>
  <c r="FX95" i="1"/>
  <c r="FY95" i="1"/>
  <c r="FZ95" i="1"/>
  <c r="GA95" i="1"/>
  <c r="GB95" i="1"/>
  <c r="GC95" i="1"/>
  <c r="GD95" i="1"/>
  <c r="GE95" i="1"/>
  <c r="FU96" i="1"/>
  <c r="FV96" i="1"/>
  <c r="FW96" i="1"/>
  <c r="FX96" i="1"/>
  <c r="FY96" i="1"/>
  <c r="FZ96" i="1"/>
  <c r="GA96" i="1"/>
  <c r="GB96" i="1"/>
  <c r="GC96" i="1"/>
  <c r="GD96" i="1"/>
  <c r="GE96" i="1"/>
  <c r="FU97" i="1"/>
  <c r="FV97" i="1"/>
  <c r="FW97" i="1"/>
  <c r="FX97" i="1"/>
  <c r="FY97" i="1"/>
  <c r="FZ97" i="1"/>
  <c r="GA97" i="1"/>
  <c r="GB97" i="1"/>
  <c r="GC97" i="1"/>
  <c r="GD97" i="1"/>
  <c r="GE97" i="1"/>
  <c r="FU98" i="1"/>
  <c r="FV98" i="1"/>
  <c r="FW98" i="1"/>
  <c r="FX98" i="1"/>
  <c r="FY98" i="1"/>
  <c r="FZ98" i="1"/>
  <c r="GA98" i="1"/>
  <c r="GB98" i="1"/>
  <c r="GC98" i="1"/>
  <c r="GD98" i="1"/>
  <c r="GE98" i="1"/>
  <c r="FU99" i="1"/>
  <c r="FV99" i="1"/>
  <c r="FW99" i="1"/>
  <c r="FX99" i="1"/>
  <c r="FY99" i="1"/>
  <c r="FZ99" i="1"/>
  <c r="GA99" i="1"/>
  <c r="GB99" i="1"/>
  <c r="GC99" i="1"/>
  <c r="GD99" i="1"/>
  <c r="GE99" i="1"/>
  <c r="FU100" i="1"/>
  <c r="FV100" i="1"/>
  <c r="FW100" i="1"/>
  <c r="FX100" i="1"/>
  <c r="FY100" i="1"/>
  <c r="FZ100" i="1"/>
  <c r="GA100" i="1"/>
  <c r="GB100" i="1"/>
  <c r="GC100" i="1"/>
  <c r="GD100" i="1"/>
  <c r="GE100" i="1"/>
  <c r="FU102" i="1"/>
  <c r="FV102" i="1"/>
  <c r="FW102" i="1"/>
  <c r="FX102" i="1"/>
  <c r="FY102" i="1"/>
  <c r="FZ102" i="1"/>
  <c r="GA102" i="1"/>
  <c r="GB102" i="1"/>
  <c r="GC102" i="1"/>
  <c r="GD102" i="1"/>
  <c r="GE102" i="1"/>
  <c r="FU103" i="1"/>
  <c r="FV103" i="1"/>
  <c r="FW103" i="1"/>
  <c r="FX103" i="1"/>
  <c r="FY103" i="1"/>
  <c r="FZ103" i="1"/>
  <c r="GA103" i="1"/>
  <c r="GB103" i="1"/>
  <c r="GC103" i="1"/>
  <c r="GD103" i="1"/>
  <c r="GE103" i="1"/>
  <c r="FU104" i="1"/>
  <c r="FV104" i="1"/>
  <c r="FW104" i="1"/>
  <c r="FX104" i="1"/>
  <c r="FY104" i="1"/>
  <c r="FZ104" i="1"/>
  <c r="GA104" i="1"/>
  <c r="GB104" i="1"/>
  <c r="GC104" i="1"/>
  <c r="GD104" i="1"/>
  <c r="GE104" i="1"/>
  <c r="FV101" i="1"/>
  <c r="FX101" i="1"/>
  <c r="FZ101" i="1"/>
  <c r="GB101" i="1"/>
  <c r="GD101" i="1"/>
  <c r="GF50" i="1"/>
  <c r="GF46" i="1"/>
  <c r="GF97" i="1" s="1"/>
  <c r="GF47" i="1"/>
  <c r="GF98" i="1" s="1"/>
  <c r="GF48" i="1"/>
  <c r="GF99" i="1" s="1"/>
  <c r="GF60" i="1"/>
  <c r="Q70" i="16" l="1"/>
  <c r="AG69" i="16"/>
  <c r="AH69" i="16"/>
  <c r="O69" i="16"/>
  <c r="O71" i="16"/>
  <c r="AE9" i="16"/>
  <c r="AF9" i="16"/>
  <c r="M72" i="16"/>
  <c r="AC71" i="16"/>
  <c r="AD71" i="16"/>
  <c r="E70" i="16"/>
  <c r="D38" i="16"/>
  <c r="T36" i="16"/>
  <c r="U36" i="16"/>
  <c r="D71" i="16"/>
  <c r="V71" i="16"/>
  <c r="F72" i="16"/>
  <c r="G69" i="16"/>
  <c r="G71" i="16"/>
  <c r="W9" i="16"/>
  <c r="X9" i="16"/>
  <c r="I69" i="16"/>
  <c r="Z38" i="16"/>
  <c r="S69" i="16"/>
  <c r="S71" i="16"/>
  <c r="AI9" i="16"/>
  <c r="I72" i="16"/>
  <c r="Z71" i="16"/>
  <c r="V38" i="16"/>
  <c r="W38" i="16"/>
  <c r="F69" i="16"/>
  <c r="H38" i="16"/>
  <c r="Y38" i="16" s="1"/>
  <c r="X36" i="16"/>
  <c r="H71" i="16"/>
  <c r="Y71" i="16" s="1"/>
  <c r="AC38" i="16"/>
  <c r="AD38" i="16"/>
  <c r="M69" i="16"/>
  <c r="K69" i="16"/>
  <c r="K71" i="16"/>
  <c r="AA9" i="16"/>
  <c r="AB9" i="16"/>
  <c r="GA101" i="1"/>
  <c r="FW101" i="1"/>
  <c r="GC101" i="1"/>
  <c r="FY101" i="1"/>
  <c r="GE101" i="1"/>
  <c r="GF101" i="1"/>
  <c r="G72" i="16" l="1"/>
  <c r="W71" i="16"/>
  <c r="O70" i="16"/>
  <c r="AE69" i="16"/>
  <c r="AF69" i="16"/>
  <c r="S70" i="16"/>
  <c r="AI69" i="16"/>
  <c r="M70" i="16"/>
  <c r="AC69" i="16"/>
  <c r="AD69" i="16"/>
  <c r="I70" i="16"/>
  <c r="Y69" i="16"/>
  <c r="Z69" i="16"/>
  <c r="D72" i="16"/>
  <c r="T71" i="16"/>
  <c r="U71" i="16"/>
  <c r="X38" i="16"/>
  <c r="H69" i="16"/>
  <c r="S72" i="16"/>
  <c r="AI71" i="16"/>
  <c r="G70" i="16"/>
  <c r="W69" i="16"/>
  <c r="K72" i="16"/>
  <c r="AA71" i="16"/>
  <c r="AB71" i="16"/>
  <c r="F70" i="16"/>
  <c r="V69" i="16"/>
  <c r="K70" i="16"/>
  <c r="AA69" i="16"/>
  <c r="AB69" i="16"/>
  <c r="H72" i="16"/>
  <c r="X71" i="16"/>
  <c r="T38" i="16"/>
  <c r="D69" i="16"/>
  <c r="U38" i="16"/>
  <c r="O72" i="16"/>
  <c r="AE71" i="16"/>
  <c r="AF71" i="16"/>
  <c r="FT104" i="1"/>
  <c r="FT103" i="1"/>
  <c r="FT102" i="1"/>
  <c r="FT100" i="1"/>
  <c r="FT96" i="1"/>
  <c r="FT95" i="1"/>
  <c r="FT94" i="1"/>
  <c r="FT93" i="1"/>
  <c r="FT92" i="1"/>
  <c r="FT91" i="1"/>
  <c r="FT90" i="1"/>
  <c r="FT89" i="1"/>
  <c r="FT88" i="1"/>
  <c r="FT87" i="1"/>
  <c r="FT86" i="1"/>
  <c r="FT85" i="1"/>
  <c r="FT84" i="1"/>
  <c r="FT83" i="1"/>
  <c r="FT82" i="1"/>
  <c r="FT81" i="1"/>
  <c r="FT80" i="1"/>
  <c r="FT79" i="1"/>
  <c r="FT78" i="1"/>
  <c r="FT77" i="1"/>
  <c r="FT76" i="1"/>
  <c r="FT75" i="1"/>
  <c r="FT74" i="1"/>
  <c r="FT73" i="1"/>
  <c r="FT72" i="1"/>
  <c r="FT71" i="1"/>
  <c r="FT70" i="1"/>
  <c r="FT68" i="1"/>
  <c r="FT67" i="1"/>
  <c r="FT66" i="1"/>
  <c r="FT65" i="1"/>
  <c r="FT64" i="1"/>
  <c r="FT63" i="1"/>
  <c r="FT62" i="1"/>
  <c r="FT61" i="1"/>
  <c r="FT59" i="1"/>
  <c r="FT58" i="1"/>
  <c r="FT57" i="1"/>
  <c r="FU101" i="1"/>
  <c r="T69" i="16" l="1"/>
  <c r="D70" i="16"/>
  <c r="U69" i="16"/>
  <c r="X69" i="16"/>
  <c r="H70" i="16"/>
  <c r="FT60" i="1"/>
  <c r="FT69" i="1"/>
  <c r="FT97" i="1"/>
  <c r="FT98" i="1"/>
  <c r="FT99" i="1"/>
  <c r="FT101" i="1"/>
  <c r="FS57" i="1"/>
  <c r="FS58" i="1"/>
  <c r="FS59" i="1"/>
  <c r="FS61" i="1"/>
  <c r="FS62" i="1"/>
  <c r="FS63" i="1"/>
  <c r="FS64" i="1"/>
  <c r="FS65" i="1"/>
  <c r="FS66" i="1"/>
  <c r="FS67" i="1"/>
  <c r="FS68" i="1"/>
  <c r="FS70" i="1"/>
  <c r="FS71" i="1"/>
  <c r="FS72" i="1"/>
  <c r="FS73" i="1"/>
  <c r="FS74" i="1"/>
  <c r="FS75" i="1"/>
  <c r="FS76" i="1"/>
  <c r="FS77" i="1"/>
  <c r="FS78" i="1"/>
  <c r="FS79" i="1"/>
  <c r="FS80" i="1"/>
  <c r="FS81" i="1"/>
  <c r="FS82" i="1"/>
  <c r="FS83" i="1"/>
  <c r="FS84" i="1"/>
  <c r="FS85" i="1"/>
  <c r="FS86" i="1"/>
  <c r="FS87" i="1"/>
  <c r="FS88" i="1"/>
  <c r="FS89" i="1"/>
  <c r="FS90" i="1"/>
  <c r="FS91" i="1"/>
  <c r="FS92" i="1"/>
  <c r="FS93" i="1"/>
  <c r="FS94" i="1"/>
  <c r="FS95" i="1"/>
  <c r="FS96" i="1"/>
  <c r="FS100" i="1"/>
  <c r="FS102" i="1"/>
  <c r="FS103" i="1"/>
  <c r="FS104" i="1"/>
  <c r="FR104" i="1" l="1"/>
  <c r="FR103" i="1"/>
  <c r="FR102" i="1"/>
  <c r="FR100" i="1"/>
  <c r="FR96" i="1"/>
  <c r="FR95" i="1"/>
  <c r="FR94" i="1"/>
  <c r="FR93" i="1"/>
  <c r="FR92" i="1"/>
  <c r="FR91" i="1"/>
  <c r="FR90" i="1"/>
  <c r="FR89" i="1"/>
  <c r="FR88" i="1"/>
  <c r="FR87" i="1"/>
  <c r="FR86" i="1"/>
  <c r="FR85" i="1"/>
  <c r="FR84" i="1"/>
  <c r="FR83" i="1"/>
  <c r="FR82" i="1"/>
  <c r="FR81" i="1"/>
  <c r="FR80" i="1"/>
  <c r="FR79" i="1"/>
  <c r="FR78" i="1"/>
  <c r="FR77" i="1"/>
  <c r="FR76" i="1"/>
  <c r="FR75" i="1"/>
  <c r="FR74" i="1"/>
  <c r="FR73" i="1"/>
  <c r="FR72" i="1"/>
  <c r="FR71" i="1"/>
  <c r="FR70" i="1"/>
  <c r="FR68" i="1"/>
  <c r="FR67" i="1"/>
  <c r="FR66" i="1"/>
  <c r="FR65" i="1"/>
  <c r="FR64" i="1"/>
  <c r="FR63" i="1"/>
  <c r="FR62" i="1"/>
  <c r="FR61" i="1"/>
  <c r="FR59" i="1"/>
  <c r="FR58" i="1"/>
  <c r="FR57" i="1"/>
  <c r="FS101" i="1"/>
  <c r="FS99" i="1"/>
  <c r="FS98" i="1"/>
  <c r="FS97" i="1"/>
  <c r="FS69" i="1"/>
  <c r="FS60" i="1"/>
  <c r="FQ104" i="1" l="1"/>
  <c r="FQ103" i="1"/>
  <c r="FQ102" i="1"/>
  <c r="FQ100" i="1"/>
  <c r="FQ96" i="1"/>
  <c r="FQ95" i="1"/>
  <c r="FQ94" i="1"/>
  <c r="FQ93" i="1"/>
  <c r="FQ92" i="1"/>
  <c r="FQ91" i="1"/>
  <c r="FQ90" i="1"/>
  <c r="FQ89" i="1"/>
  <c r="FQ88" i="1"/>
  <c r="FQ87" i="1"/>
  <c r="FQ86" i="1"/>
  <c r="FQ85" i="1"/>
  <c r="FQ84" i="1"/>
  <c r="FQ83" i="1"/>
  <c r="FQ82" i="1"/>
  <c r="FQ81" i="1"/>
  <c r="FQ80" i="1"/>
  <c r="FQ79" i="1"/>
  <c r="FQ78" i="1"/>
  <c r="FQ77" i="1"/>
  <c r="FQ76" i="1"/>
  <c r="FQ75" i="1"/>
  <c r="FQ74" i="1"/>
  <c r="FQ73" i="1"/>
  <c r="FQ72" i="1"/>
  <c r="FQ71" i="1"/>
  <c r="FQ70" i="1"/>
  <c r="FQ68" i="1"/>
  <c r="FQ67" i="1"/>
  <c r="FQ66" i="1"/>
  <c r="FQ65" i="1"/>
  <c r="FQ64" i="1"/>
  <c r="FQ63" i="1"/>
  <c r="FQ62" i="1"/>
  <c r="FQ61" i="1"/>
  <c r="FQ59" i="1"/>
  <c r="FQ58" i="1"/>
  <c r="FQ57" i="1"/>
  <c r="FR101" i="1"/>
  <c r="FR99" i="1"/>
  <c r="FR98" i="1"/>
  <c r="FR97" i="1"/>
  <c r="FR69" i="1"/>
  <c r="FR60" i="1"/>
  <c r="FP104" i="1" l="1"/>
  <c r="FP103" i="1"/>
  <c r="FP102" i="1"/>
  <c r="FP100" i="1"/>
  <c r="FP96" i="1"/>
  <c r="FP95" i="1"/>
  <c r="FP94" i="1"/>
  <c r="FP93" i="1"/>
  <c r="FP92" i="1"/>
  <c r="FP91" i="1"/>
  <c r="FP90" i="1"/>
  <c r="FP89" i="1"/>
  <c r="FP88" i="1"/>
  <c r="FP87" i="1"/>
  <c r="FP86" i="1"/>
  <c r="FP85" i="1"/>
  <c r="FP84" i="1"/>
  <c r="FP83" i="1"/>
  <c r="FP82" i="1"/>
  <c r="FP81" i="1"/>
  <c r="FP80" i="1"/>
  <c r="FP79" i="1"/>
  <c r="FP78" i="1"/>
  <c r="FP77" i="1"/>
  <c r="FP76" i="1"/>
  <c r="FP75" i="1"/>
  <c r="FP74" i="1"/>
  <c r="FP73" i="1"/>
  <c r="FP72" i="1"/>
  <c r="FP71" i="1"/>
  <c r="FP70" i="1"/>
  <c r="FP68" i="1"/>
  <c r="FP67" i="1"/>
  <c r="FP66" i="1"/>
  <c r="FP65" i="1"/>
  <c r="FP64" i="1"/>
  <c r="FP63" i="1"/>
  <c r="FP62" i="1"/>
  <c r="FP61" i="1"/>
  <c r="FP59" i="1"/>
  <c r="FP58" i="1"/>
  <c r="FP57" i="1"/>
  <c r="FQ101" i="1"/>
  <c r="FQ99" i="1"/>
  <c r="FQ98" i="1"/>
  <c r="FQ97" i="1"/>
  <c r="FQ69" i="1"/>
  <c r="FQ60" i="1"/>
  <c r="FO104" i="1" l="1"/>
  <c r="FO103" i="1"/>
  <c r="FO102" i="1"/>
  <c r="FO100" i="1"/>
  <c r="FO96" i="1"/>
  <c r="FO95" i="1"/>
  <c r="FO94" i="1"/>
  <c r="FO93" i="1"/>
  <c r="FO92" i="1"/>
  <c r="FO91" i="1"/>
  <c r="FO90" i="1"/>
  <c r="FO89" i="1"/>
  <c r="FO88" i="1"/>
  <c r="FO87" i="1"/>
  <c r="FO86" i="1"/>
  <c r="FO85" i="1"/>
  <c r="FO84" i="1"/>
  <c r="FO83" i="1"/>
  <c r="FO82" i="1"/>
  <c r="FO81" i="1"/>
  <c r="FO80" i="1"/>
  <c r="FO79" i="1"/>
  <c r="FO78" i="1"/>
  <c r="FO77" i="1"/>
  <c r="FO76" i="1"/>
  <c r="FO75" i="1"/>
  <c r="FO74" i="1"/>
  <c r="FO73" i="1"/>
  <c r="FO72" i="1"/>
  <c r="FO71" i="1"/>
  <c r="FO70" i="1"/>
  <c r="FO68" i="1"/>
  <c r="FO67" i="1"/>
  <c r="FO66" i="1"/>
  <c r="FO65" i="1"/>
  <c r="FO64" i="1"/>
  <c r="FO63" i="1"/>
  <c r="FO62" i="1"/>
  <c r="FO61" i="1"/>
  <c r="FO59" i="1"/>
  <c r="FO58" i="1"/>
  <c r="FO57" i="1"/>
  <c r="FP101" i="1"/>
  <c r="FP99" i="1"/>
  <c r="FP98" i="1"/>
  <c r="FP97" i="1"/>
  <c r="FP69" i="1"/>
  <c r="FP60" i="1"/>
  <c r="FN104" i="1" l="1"/>
  <c r="FN103" i="1"/>
  <c r="FN102" i="1"/>
  <c r="FN100" i="1"/>
  <c r="FN96" i="1"/>
  <c r="FN95" i="1"/>
  <c r="FN94" i="1"/>
  <c r="FN93" i="1"/>
  <c r="FN92" i="1"/>
  <c r="FN91" i="1"/>
  <c r="FN90" i="1"/>
  <c r="FN89" i="1"/>
  <c r="FN88" i="1"/>
  <c r="FN87" i="1"/>
  <c r="FN86" i="1"/>
  <c r="FN85" i="1"/>
  <c r="FN84" i="1"/>
  <c r="FN83" i="1"/>
  <c r="FN82" i="1"/>
  <c r="FN81" i="1"/>
  <c r="FN80" i="1"/>
  <c r="FN79" i="1"/>
  <c r="FN78" i="1"/>
  <c r="FN77" i="1"/>
  <c r="FN76" i="1"/>
  <c r="FN75" i="1"/>
  <c r="FN74" i="1"/>
  <c r="FN73" i="1"/>
  <c r="FN72" i="1"/>
  <c r="FN71" i="1"/>
  <c r="FN70" i="1"/>
  <c r="FN68" i="1"/>
  <c r="FN67" i="1"/>
  <c r="FN66" i="1"/>
  <c r="FN65" i="1"/>
  <c r="FN64" i="1"/>
  <c r="FN63" i="1"/>
  <c r="FN62" i="1"/>
  <c r="FN61" i="1"/>
  <c r="FN59" i="1"/>
  <c r="FN58" i="1"/>
  <c r="FN57" i="1"/>
  <c r="FN98" i="1" l="1"/>
  <c r="FO98" i="1"/>
  <c r="FN60" i="1"/>
  <c r="FO60" i="1"/>
  <c r="FN69" i="1"/>
  <c r="FO69" i="1"/>
  <c r="FN99" i="1"/>
  <c r="FO99" i="1"/>
  <c r="FN101" i="1"/>
  <c r="FO101" i="1"/>
  <c r="FN97" i="1"/>
  <c r="FO97" i="1"/>
  <c r="FM104" i="1"/>
  <c r="FM103" i="1"/>
  <c r="FM102" i="1"/>
  <c r="FM100" i="1"/>
  <c r="FM96" i="1"/>
  <c r="FM95" i="1"/>
  <c r="FM94" i="1"/>
  <c r="FM93" i="1"/>
  <c r="FM92" i="1"/>
  <c r="FM91" i="1"/>
  <c r="FM90" i="1"/>
  <c r="FM89" i="1"/>
  <c r="FM88" i="1"/>
  <c r="FM87" i="1"/>
  <c r="FM86" i="1"/>
  <c r="FM85" i="1"/>
  <c r="FM84" i="1"/>
  <c r="FM83" i="1"/>
  <c r="FM82" i="1"/>
  <c r="FM81" i="1"/>
  <c r="FM80" i="1"/>
  <c r="FM79" i="1"/>
  <c r="FM78" i="1"/>
  <c r="FM77" i="1"/>
  <c r="FM76" i="1"/>
  <c r="FM75" i="1"/>
  <c r="FM74" i="1"/>
  <c r="FM73" i="1"/>
  <c r="FM72" i="1"/>
  <c r="FM71" i="1"/>
  <c r="FM70" i="1"/>
  <c r="FM68" i="1"/>
  <c r="FM67" i="1"/>
  <c r="FM66" i="1"/>
  <c r="FM65" i="1"/>
  <c r="FM64" i="1"/>
  <c r="FM63" i="1"/>
  <c r="FM62" i="1"/>
  <c r="FM61" i="1"/>
  <c r="FM59" i="1"/>
  <c r="FM58" i="1"/>
  <c r="FM57" i="1"/>
  <c r="FK57" i="1" l="1"/>
  <c r="FL57" i="1"/>
  <c r="FK58" i="1"/>
  <c r="FL58" i="1"/>
  <c r="FK59" i="1"/>
  <c r="FL59" i="1"/>
  <c r="FK61" i="1"/>
  <c r="FL61" i="1"/>
  <c r="FK62" i="1"/>
  <c r="FL62" i="1"/>
  <c r="FK63" i="1"/>
  <c r="FL63" i="1"/>
  <c r="FK64" i="1"/>
  <c r="FL64" i="1"/>
  <c r="FK65" i="1"/>
  <c r="FL65" i="1"/>
  <c r="FK66" i="1"/>
  <c r="FL66" i="1"/>
  <c r="FK67" i="1"/>
  <c r="FL67" i="1"/>
  <c r="FK68" i="1"/>
  <c r="FL68" i="1"/>
  <c r="FK70" i="1"/>
  <c r="FL70" i="1"/>
  <c r="FK71" i="1"/>
  <c r="FL71" i="1"/>
  <c r="FK72" i="1"/>
  <c r="FL72" i="1"/>
  <c r="FK73" i="1"/>
  <c r="FL73" i="1"/>
  <c r="FK74" i="1"/>
  <c r="FL74" i="1"/>
  <c r="FK75" i="1"/>
  <c r="FL75" i="1"/>
  <c r="FK76" i="1"/>
  <c r="FL76" i="1"/>
  <c r="FK77" i="1"/>
  <c r="FL77" i="1"/>
  <c r="FK78" i="1"/>
  <c r="FL78" i="1"/>
  <c r="FK79" i="1"/>
  <c r="FL79" i="1"/>
  <c r="FK80" i="1"/>
  <c r="FL80" i="1"/>
  <c r="FK81" i="1"/>
  <c r="FL81" i="1"/>
  <c r="FK82" i="1"/>
  <c r="FL82" i="1"/>
  <c r="FK83" i="1"/>
  <c r="FL83" i="1"/>
  <c r="FK84" i="1"/>
  <c r="FL84" i="1"/>
  <c r="FK85" i="1"/>
  <c r="FL85" i="1"/>
  <c r="FK86" i="1"/>
  <c r="FL86" i="1"/>
  <c r="FK87" i="1"/>
  <c r="FL87" i="1"/>
  <c r="FK88" i="1"/>
  <c r="FL88" i="1"/>
  <c r="FK89" i="1"/>
  <c r="FL89" i="1"/>
  <c r="FK90" i="1"/>
  <c r="FL90" i="1"/>
  <c r="FK91" i="1"/>
  <c r="FL91" i="1"/>
  <c r="FK92" i="1"/>
  <c r="FL92" i="1"/>
  <c r="FK93" i="1"/>
  <c r="FL93" i="1"/>
  <c r="FK94" i="1"/>
  <c r="FL94" i="1"/>
  <c r="FK95" i="1"/>
  <c r="FL95" i="1"/>
  <c r="FK96" i="1"/>
  <c r="FL96" i="1"/>
  <c r="FK100" i="1"/>
  <c r="FL100" i="1"/>
  <c r="FK102" i="1"/>
  <c r="FL102" i="1"/>
  <c r="FK103" i="1"/>
  <c r="FL103" i="1"/>
  <c r="FK104" i="1"/>
  <c r="FL104" i="1"/>
  <c r="FM98" i="1"/>
  <c r="FL69" i="1" l="1"/>
  <c r="FM69" i="1"/>
  <c r="FL101" i="1"/>
  <c r="FM101" i="1"/>
  <c r="FL60" i="1"/>
  <c r="FM60" i="1"/>
  <c r="FL99" i="1"/>
  <c r="FM99" i="1"/>
  <c r="FL97" i="1"/>
  <c r="FM97" i="1"/>
  <c r="FL98" i="1"/>
  <c r="FJ57" i="1"/>
  <c r="FJ58" i="1"/>
  <c r="FJ59" i="1"/>
  <c r="FJ61" i="1"/>
  <c r="FJ62" i="1"/>
  <c r="FJ63" i="1"/>
  <c r="FJ64" i="1"/>
  <c r="FJ65" i="1"/>
  <c r="FJ66" i="1"/>
  <c r="FJ67" i="1"/>
  <c r="FJ68" i="1"/>
  <c r="FJ70" i="1"/>
  <c r="FJ71" i="1"/>
  <c r="FJ72" i="1"/>
  <c r="FJ73" i="1"/>
  <c r="FJ74" i="1"/>
  <c r="FJ75" i="1"/>
  <c r="FJ76" i="1"/>
  <c r="FJ77" i="1"/>
  <c r="FJ78" i="1"/>
  <c r="FJ79" i="1"/>
  <c r="FJ80" i="1"/>
  <c r="FJ81" i="1"/>
  <c r="FJ82" i="1"/>
  <c r="FJ83" i="1"/>
  <c r="FJ84" i="1"/>
  <c r="FJ85" i="1"/>
  <c r="FJ86" i="1"/>
  <c r="FJ87" i="1"/>
  <c r="FJ88" i="1"/>
  <c r="FJ89" i="1"/>
  <c r="FJ90" i="1"/>
  <c r="FJ91" i="1"/>
  <c r="FJ92" i="1"/>
  <c r="FJ93" i="1"/>
  <c r="FJ94" i="1"/>
  <c r="FJ95" i="1"/>
  <c r="FJ96" i="1"/>
  <c r="FJ100" i="1"/>
  <c r="FJ102" i="1"/>
  <c r="FJ103" i="1"/>
  <c r="FJ104" i="1"/>
  <c r="FK101" i="1"/>
  <c r="FK97" i="1"/>
  <c r="FK98" i="1"/>
  <c r="FK99" i="1"/>
  <c r="FK69" i="1"/>
  <c r="FK60" i="1"/>
  <c r="FI104" i="1" l="1"/>
  <c r="FI103" i="1"/>
  <c r="FI102" i="1"/>
  <c r="FI100" i="1"/>
  <c r="FI96" i="1"/>
  <c r="FI95" i="1"/>
  <c r="FI94" i="1"/>
  <c r="FI93" i="1"/>
  <c r="FI92" i="1"/>
  <c r="FI91" i="1"/>
  <c r="FI90" i="1"/>
  <c r="FI89" i="1"/>
  <c r="FI88" i="1"/>
  <c r="FI87" i="1"/>
  <c r="FI86" i="1"/>
  <c r="FI85" i="1"/>
  <c r="FI84" i="1"/>
  <c r="FI83" i="1"/>
  <c r="FI82" i="1"/>
  <c r="FI81" i="1"/>
  <c r="FI80" i="1"/>
  <c r="FI79" i="1"/>
  <c r="FI78" i="1"/>
  <c r="FI77" i="1"/>
  <c r="FI76" i="1"/>
  <c r="FI75" i="1"/>
  <c r="FI74" i="1"/>
  <c r="FI73" i="1"/>
  <c r="FI72" i="1"/>
  <c r="FI71" i="1"/>
  <c r="FI70" i="1"/>
  <c r="FI68" i="1"/>
  <c r="FI67" i="1"/>
  <c r="FI66" i="1"/>
  <c r="FI65" i="1"/>
  <c r="FI64" i="1"/>
  <c r="FI63" i="1"/>
  <c r="FI62" i="1"/>
  <c r="FI61" i="1"/>
  <c r="FI59" i="1"/>
  <c r="FI58" i="1"/>
  <c r="FI57" i="1"/>
  <c r="FJ101" i="1"/>
  <c r="FJ99" i="1"/>
  <c r="FJ98" i="1"/>
  <c r="FJ97" i="1"/>
  <c r="FJ69" i="1"/>
  <c r="FJ60" i="1"/>
  <c r="FI60" i="1" l="1"/>
  <c r="FI99" i="1"/>
  <c r="FI69" i="1"/>
  <c r="FI97" i="1"/>
  <c r="FI101" i="1"/>
  <c r="FI98" i="1"/>
  <c r="FG104" i="1" l="1"/>
  <c r="FG103" i="1"/>
  <c r="FG102" i="1"/>
  <c r="FG100" i="1"/>
  <c r="FG96" i="1"/>
  <c r="FG95" i="1"/>
  <c r="FG94" i="1"/>
  <c r="FG93" i="1"/>
  <c r="FG92" i="1"/>
  <c r="FG91" i="1"/>
  <c r="FG90" i="1"/>
  <c r="FG89" i="1"/>
  <c r="FG88" i="1"/>
  <c r="FG87" i="1"/>
  <c r="FG86" i="1"/>
  <c r="FG85" i="1"/>
  <c r="FG84" i="1"/>
  <c r="FG83" i="1"/>
  <c r="FG82" i="1"/>
  <c r="FG81" i="1"/>
  <c r="FG80" i="1"/>
  <c r="FG79" i="1"/>
  <c r="FG78" i="1"/>
  <c r="FG77" i="1"/>
  <c r="FG76" i="1"/>
  <c r="FG75" i="1"/>
  <c r="FG74" i="1"/>
  <c r="FG73" i="1"/>
  <c r="FG72" i="1"/>
  <c r="FG71" i="1"/>
  <c r="FG70" i="1"/>
  <c r="FG68" i="1"/>
  <c r="FG67" i="1"/>
  <c r="FG66" i="1"/>
  <c r="FG65" i="1"/>
  <c r="FG64" i="1"/>
  <c r="FG63" i="1"/>
  <c r="FG62" i="1"/>
  <c r="FG61" i="1"/>
  <c r="FG59" i="1"/>
  <c r="FG58" i="1"/>
  <c r="FG57" i="1"/>
  <c r="FF104" i="1"/>
  <c r="FF103" i="1"/>
  <c r="FF102" i="1"/>
  <c r="FF100" i="1"/>
  <c r="FF96" i="1"/>
  <c r="FF95" i="1"/>
  <c r="FF94" i="1"/>
  <c r="FF93" i="1"/>
  <c r="FF92" i="1"/>
  <c r="FF91" i="1"/>
  <c r="FF90" i="1"/>
  <c r="FF89" i="1"/>
  <c r="FF88" i="1"/>
  <c r="FF87" i="1"/>
  <c r="FF86" i="1"/>
  <c r="FF85" i="1"/>
  <c r="FF84" i="1"/>
  <c r="FF83" i="1"/>
  <c r="FF82" i="1"/>
  <c r="FF81" i="1"/>
  <c r="FF80" i="1"/>
  <c r="FF79" i="1"/>
  <c r="FF78" i="1"/>
  <c r="FF77" i="1"/>
  <c r="FF76" i="1"/>
  <c r="FF75" i="1"/>
  <c r="FF74" i="1"/>
  <c r="FF73" i="1"/>
  <c r="FF72" i="1"/>
  <c r="FF71" i="1"/>
  <c r="FF70" i="1"/>
  <c r="FF68" i="1"/>
  <c r="FF67" i="1"/>
  <c r="FF66" i="1"/>
  <c r="FF65" i="1"/>
  <c r="FF64" i="1"/>
  <c r="FF63" i="1"/>
  <c r="FF62" i="1"/>
  <c r="FF61" i="1"/>
  <c r="FF59" i="1"/>
  <c r="FF58" i="1"/>
  <c r="FF57" i="1"/>
  <c r="FG101" i="1" l="1"/>
  <c r="FG97" i="1"/>
  <c r="FG69" i="1"/>
  <c r="FG98" i="1"/>
  <c r="FG60" i="1"/>
  <c r="FG99" i="1"/>
  <c r="FE104" i="1" l="1"/>
  <c r="FE103" i="1"/>
  <c r="FE102" i="1"/>
  <c r="FE100" i="1"/>
  <c r="FE96" i="1"/>
  <c r="FE95" i="1"/>
  <c r="FE94" i="1"/>
  <c r="FE93" i="1"/>
  <c r="FE92" i="1"/>
  <c r="FE91" i="1"/>
  <c r="FE90" i="1"/>
  <c r="FE89" i="1"/>
  <c r="FE88" i="1"/>
  <c r="FE87" i="1"/>
  <c r="FE86" i="1"/>
  <c r="FE85" i="1"/>
  <c r="FE84" i="1"/>
  <c r="FE83" i="1"/>
  <c r="FE82" i="1"/>
  <c r="FE81" i="1"/>
  <c r="FE80" i="1"/>
  <c r="FE79" i="1"/>
  <c r="FE78" i="1"/>
  <c r="FE77" i="1"/>
  <c r="FE76" i="1"/>
  <c r="FE75" i="1"/>
  <c r="FE74" i="1"/>
  <c r="FE73" i="1"/>
  <c r="FE72" i="1"/>
  <c r="FE71" i="1"/>
  <c r="FE70" i="1"/>
  <c r="FE68" i="1"/>
  <c r="FE67" i="1"/>
  <c r="FE66" i="1"/>
  <c r="FE65" i="1"/>
  <c r="FE64" i="1"/>
  <c r="FE63" i="1"/>
  <c r="FE62" i="1"/>
  <c r="FE61" i="1"/>
  <c r="FE59" i="1"/>
  <c r="FE58" i="1"/>
  <c r="FE57" i="1"/>
  <c r="FF101" i="1"/>
  <c r="FF99" i="1"/>
  <c r="FF98" i="1"/>
  <c r="FF97" i="1"/>
  <c r="FF69" i="1"/>
  <c r="FF60" i="1"/>
  <c r="FD104" i="1" l="1"/>
  <c r="FD103" i="1"/>
  <c r="FD102" i="1"/>
  <c r="FD100" i="1"/>
  <c r="FD96" i="1"/>
  <c r="FD95" i="1"/>
  <c r="FD94" i="1"/>
  <c r="FD93" i="1"/>
  <c r="FD92" i="1"/>
  <c r="FD91" i="1"/>
  <c r="FD90" i="1"/>
  <c r="FD89" i="1"/>
  <c r="FD88" i="1"/>
  <c r="FD87" i="1"/>
  <c r="FD86" i="1"/>
  <c r="FD85" i="1"/>
  <c r="FD84" i="1"/>
  <c r="FD83" i="1"/>
  <c r="FD82" i="1"/>
  <c r="FD81" i="1"/>
  <c r="FD80" i="1"/>
  <c r="FD79" i="1"/>
  <c r="FD78" i="1"/>
  <c r="FD77" i="1"/>
  <c r="FD76" i="1"/>
  <c r="FD75" i="1"/>
  <c r="FD74" i="1"/>
  <c r="FD73" i="1"/>
  <c r="FD72" i="1"/>
  <c r="FD71" i="1"/>
  <c r="FD70" i="1"/>
  <c r="FD68" i="1"/>
  <c r="FD67" i="1"/>
  <c r="FD66" i="1"/>
  <c r="FD65" i="1"/>
  <c r="FD64" i="1"/>
  <c r="FD63" i="1"/>
  <c r="FD62" i="1"/>
  <c r="FD61" i="1"/>
  <c r="FD59" i="1"/>
  <c r="FD58" i="1"/>
  <c r="FD57" i="1"/>
  <c r="FE101" i="1"/>
  <c r="FE99" i="1"/>
  <c r="FE98" i="1"/>
  <c r="FE97" i="1"/>
  <c r="FE69" i="1"/>
  <c r="FE60" i="1"/>
  <c r="FC104" i="1" l="1"/>
  <c r="FB104" i="1"/>
  <c r="FC103" i="1"/>
  <c r="FB103" i="1"/>
  <c r="FC102" i="1"/>
  <c r="FB102" i="1"/>
  <c r="FC100" i="1"/>
  <c r="FB100" i="1"/>
  <c r="FC96" i="1"/>
  <c r="FB96" i="1"/>
  <c r="FC95" i="1"/>
  <c r="FB95" i="1"/>
  <c r="FC94" i="1"/>
  <c r="FB94" i="1"/>
  <c r="FC93" i="1"/>
  <c r="FB93" i="1"/>
  <c r="FC92" i="1"/>
  <c r="FB92" i="1"/>
  <c r="FC91" i="1"/>
  <c r="FB91" i="1"/>
  <c r="FC90" i="1"/>
  <c r="FB90" i="1"/>
  <c r="FC89" i="1"/>
  <c r="FB89" i="1"/>
  <c r="FC88" i="1"/>
  <c r="FB88" i="1"/>
  <c r="FC87" i="1"/>
  <c r="FB87" i="1"/>
  <c r="FC86" i="1"/>
  <c r="FB86" i="1"/>
  <c r="FC85" i="1"/>
  <c r="FB85" i="1"/>
  <c r="FC84" i="1"/>
  <c r="FB84" i="1"/>
  <c r="FC83" i="1"/>
  <c r="FB83" i="1"/>
  <c r="FC82" i="1"/>
  <c r="FB82" i="1"/>
  <c r="FC81" i="1"/>
  <c r="FB81" i="1"/>
  <c r="FC80" i="1"/>
  <c r="FB80" i="1"/>
  <c r="FC79" i="1"/>
  <c r="FB79" i="1"/>
  <c r="FC78" i="1"/>
  <c r="FB78" i="1"/>
  <c r="FC77" i="1"/>
  <c r="FB77" i="1"/>
  <c r="FC76" i="1"/>
  <c r="FB76" i="1"/>
  <c r="FC75" i="1"/>
  <c r="FB75" i="1"/>
  <c r="FC74" i="1"/>
  <c r="FB74" i="1"/>
  <c r="FC73" i="1"/>
  <c r="FB73" i="1"/>
  <c r="FC72" i="1"/>
  <c r="FB72" i="1"/>
  <c r="FC71" i="1"/>
  <c r="FB71" i="1"/>
  <c r="FC70" i="1"/>
  <c r="FB70" i="1"/>
  <c r="FC68" i="1"/>
  <c r="FB68" i="1"/>
  <c r="FC67" i="1"/>
  <c r="FB67" i="1"/>
  <c r="FC66" i="1"/>
  <c r="FB66" i="1"/>
  <c r="FC65" i="1"/>
  <c r="FB65" i="1"/>
  <c r="FC64" i="1"/>
  <c r="FB64" i="1"/>
  <c r="FC63" i="1"/>
  <c r="FB63" i="1"/>
  <c r="FC62" i="1"/>
  <c r="FB62" i="1"/>
  <c r="FC61" i="1"/>
  <c r="FB61" i="1"/>
  <c r="FC59" i="1"/>
  <c r="FB59" i="1"/>
  <c r="FC58" i="1"/>
  <c r="FB58" i="1"/>
  <c r="FC57" i="1"/>
  <c r="FB57" i="1"/>
  <c r="FD101" i="1"/>
  <c r="FB101" i="1"/>
  <c r="FD99" i="1"/>
  <c r="FB99" i="1"/>
  <c r="FD98" i="1"/>
  <c r="FB98" i="1"/>
  <c r="FD97" i="1"/>
  <c r="FB97" i="1"/>
  <c r="FD69" i="1"/>
  <c r="FB69" i="1"/>
  <c r="FD60" i="1"/>
  <c r="FB60" i="1"/>
  <c r="FC60" i="1" l="1"/>
  <c r="FC97" i="1"/>
  <c r="FC99" i="1"/>
  <c r="FC69" i="1"/>
  <c r="FC98" i="1"/>
  <c r="FC101" i="1"/>
  <c r="FA104" i="1"/>
  <c r="FA103" i="1"/>
  <c r="FA102" i="1"/>
  <c r="FA100" i="1"/>
  <c r="FA96" i="1"/>
  <c r="FA95" i="1"/>
  <c r="FA94" i="1"/>
  <c r="FA93" i="1"/>
  <c r="FA92" i="1"/>
  <c r="FA91" i="1"/>
  <c r="FA90" i="1"/>
  <c r="FA89" i="1"/>
  <c r="FA88" i="1"/>
  <c r="FA87" i="1"/>
  <c r="FA86" i="1"/>
  <c r="FA85" i="1"/>
  <c r="FA84" i="1"/>
  <c r="FA83" i="1"/>
  <c r="FA82" i="1"/>
  <c r="FA81" i="1"/>
  <c r="FA80" i="1"/>
  <c r="FA79" i="1"/>
  <c r="FA78" i="1"/>
  <c r="FA77" i="1"/>
  <c r="FA76" i="1"/>
  <c r="FA75" i="1"/>
  <c r="FA74" i="1"/>
  <c r="FA73" i="1"/>
  <c r="FA72" i="1"/>
  <c r="FA71" i="1"/>
  <c r="FA70" i="1"/>
  <c r="FA68" i="1"/>
  <c r="FA67" i="1"/>
  <c r="FA66" i="1"/>
  <c r="FA65" i="1"/>
  <c r="FA64" i="1"/>
  <c r="FA63" i="1"/>
  <c r="FA62" i="1"/>
  <c r="FA61" i="1"/>
  <c r="FA59" i="1"/>
  <c r="FA58" i="1"/>
  <c r="FA57" i="1"/>
  <c r="EZ104" i="1"/>
  <c r="EZ103" i="1"/>
  <c r="EZ102" i="1"/>
  <c r="EZ100" i="1"/>
  <c r="EZ96" i="1"/>
  <c r="EZ95" i="1"/>
  <c r="EZ94" i="1"/>
  <c r="EZ93" i="1"/>
  <c r="EZ92" i="1"/>
  <c r="EZ91" i="1"/>
  <c r="EZ90" i="1"/>
  <c r="EZ89" i="1"/>
  <c r="EZ88" i="1"/>
  <c r="EZ87" i="1"/>
  <c r="EZ86" i="1"/>
  <c r="EZ85" i="1"/>
  <c r="EZ84" i="1"/>
  <c r="EZ83" i="1"/>
  <c r="EZ82" i="1"/>
  <c r="EZ81" i="1"/>
  <c r="EZ80" i="1"/>
  <c r="EZ79" i="1"/>
  <c r="EZ78" i="1"/>
  <c r="EZ77" i="1"/>
  <c r="EZ76" i="1"/>
  <c r="EZ75" i="1"/>
  <c r="EZ74" i="1"/>
  <c r="EZ73" i="1"/>
  <c r="EZ72" i="1"/>
  <c r="EZ71" i="1"/>
  <c r="EZ70" i="1"/>
  <c r="EZ69" i="1"/>
  <c r="EZ68" i="1"/>
  <c r="EZ67" i="1"/>
  <c r="EZ66" i="1"/>
  <c r="EZ65" i="1"/>
  <c r="EZ64" i="1"/>
  <c r="EZ63" i="1"/>
  <c r="EZ62" i="1"/>
  <c r="EZ61" i="1"/>
  <c r="EZ59" i="1"/>
  <c r="EZ58" i="1"/>
  <c r="EZ57" i="1"/>
  <c r="EY104" i="1"/>
  <c r="EY103" i="1"/>
  <c r="EY102" i="1"/>
  <c r="EY100" i="1"/>
  <c r="EY96" i="1"/>
  <c r="EY95" i="1"/>
  <c r="EY94" i="1"/>
  <c r="EY93" i="1"/>
  <c r="EY92" i="1"/>
  <c r="EY91" i="1"/>
  <c r="EY90" i="1"/>
  <c r="EY89" i="1"/>
  <c r="EY88" i="1"/>
  <c r="EY87" i="1"/>
  <c r="EY86" i="1"/>
  <c r="EY85" i="1"/>
  <c r="EY84" i="1"/>
  <c r="EY83" i="1"/>
  <c r="EY82" i="1"/>
  <c r="EY81" i="1"/>
  <c r="EY80" i="1"/>
  <c r="EY79" i="1"/>
  <c r="EY78" i="1"/>
  <c r="EY77" i="1"/>
  <c r="EY76" i="1"/>
  <c r="EY75" i="1"/>
  <c r="EY74" i="1"/>
  <c r="EY73" i="1"/>
  <c r="EY72" i="1"/>
  <c r="EY71" i="1"/>
  <c r="EY70" i="1"/>
  <c r="EY68" i="1"/>
  <c r="EY67" i="1"/>
  <c r="EY66" i="1"/>
  <c r="EY65" i="1"/>
  <c r="EY64" i="1"/>
  <c r="EY63" i="1"/>
  <c r="EY62" i="1"/>
  <c r="EY61" i="1"/>
  <c r="EY59" i="1"/>
  <c r="EY58" i="1"/>
  <c r="EY57" i="1"/>
  <c r="FA50" i="1"/>
  <c r="FA18" i="1"/>
  <c r="FA69" i="1" s="1"/>
  <c r="EO18" i="1"/>
  <c r="FA9" i="1"/>
  <c r="FA48" i="1"/>
  <c r="FA47" i="1"/>
  <c r="FA46" i="1"/>
  <c r="EZ50" i="1" l="1"/>
  <c r="EZ48" i="1"/>
  <c r="FA99" i="1" s="1"/>
  <c r="EZ47" i="1"/>
  <c r="FA98" i="1" s="1"/>
  <c r="EZ46" i="1"/>
  <c r="EZ9" i="1"/>
  <c r="FA60" i="1" l="1"/>
  <c r="FA101" i="1"/>
  <c r="FA97" i="1"/>
  <c r="EY18" i="1"/>
  <c r="EY9" i="1"/>
  <c r="EZ60" i="1" s="1"/>
  <c r="EY50" i="1"/>
  <c r="EY48" i="1"/>
  <c r="EY47" i="1"/>
  <c r="EY46" i="1"/>
  <c r="EZ97" i="1" s="1"/>
  <c r="EZ99" i="1" l="1"/>
  <c r="EZ101" i="1"/>
  <c r="EZ98" i="1"/>
  <c r="EX104" i="1" l="1"/>
  <c r="EX103" i="1"/>
  <c r="EX102" i="1"/>
  <c r="EX100" i="1"/>
  <c r="EX96" i="1"/>
  <c r="EX95" i="1"/>
  <c r="EX94" i="1"/>
  <c r="EX93" i="1"/>
  <c r="EX92" i="1"/>
  <c r="EX91" i="1"/>
  <c r="EX90" i="1"/>
  <c r="EX89" i="1"/>
  <c r="EX88" i="1"/>
  <c r="EX87" i="1"/>
  <c r="EX86" i="1"/>
  <c r="EX85" i="1"/>
  <c r="EX84" i="1"/>
  <c r="EX83" i="1"/>
  <c r="EX82" i="1"/>
  <c r="EX81" i="1"/>
  <c r="EX80" i="1"/>
  <c r="EX79" i="1"/>
  <c r="EX78" i="1"/>
  <c r="EX77" i="1"/>
  <c r="EX76" i="1"/>
  <c r="EX75" i="1"/>
  <c r="EX74" i="1"/>
  <c r="EX73" i="1"/>
  <c r="EX72" i="1"/>
  <c r="EX71" i="1"/>
  <c r="EX70" i="1"/>
  <c r="EX68" i="1"/>
  <c r="EX67" i="1"/>
  <c r="EX66" i="1"/>
  <c r="EX65" i="1"/>
  <c r="EX64" i="1"/>
  <c r="EX63" i="1"/>
  <c r="EX62" i="1"/>
  <c r="EX61" i="1"/>
  <c r="EX59" i="1"/>
  <c r="EX58" i="1"/>
  <c r="EX57" i="1"/>
  <c r="EX50" i="1"/>
  <c r="EY101" i="1" s="1"/>
  <c r="EX48" i="1"/>
  <c r="EY99" i="1" s="1"/>
  <c r="EX47" i="1"/>
  <c r="EY98" i="1" s="1"/>
  <c r="EX46" i="1"/>
  <c r="EY97" i="1" s="1"/>
  <c r="EX18" i="1"/>
  <c r="EY69" i="1" s="1"/>
  <c r="EX9" i="1"/>
  <c r="EY60" i="1" s="1"/>
  <c r="EW104" i="1" l="1"/>
  <c r="EW103" i="1"/>
  <c r="EW102" i="1"/>
  <c r="EW100" i="1"/>
  <c r="EW96" i="1"/>
  <c r="EW95" i="1"/>
  <c r="EW94" i="1"/>
  <c r="EW93" i="1"/>
  <c r="EW92" i="1"/>
  <c r="EW91" i="1"/>
  <c r="EW90" i="1"/>
  <c r="EW89" i="1"/>
  <c r="EW88" i="1"/>
  <c r="EW87" i="1"/>
  <c r="EW86" i="1"/>
  <c r="EW85" i="1"/>
  <c r="EW84" i="1"/>
  <c r="EW83" i="1"/>
  <c r="EW82" i="1"/>
  <c r="EW81" i="1"/>
  <c r="EW80" i="1"/>
  <c r="EW79" i="1"/>
  <c r="EW78" i="1"/>
  <c r="EW77" i="1"/>
  <c r="EW76" i="1"/>
  <c r="EW75" i="1"/>
  <c r="EW74" i="1"/>
  <c r="EW73" i="1"/>
  <c r="EW72" i="1"/>
  <c r="EW71" i="1"/>
  <c r="EW70" i="1"/>
  <c r="EW68" i="1"/>
  <c r="EW67" i="1"/>
  <c r="EW66" i="1"/>
  <c r="EW65" i="1"/>
  <c r="EW64" i="1"/>
  <c r="EW63" i="1"/>
  <c r="EW62" i="1"/>
  <c r="EW61" i="1"/>
  <c r="EW59" i="1"/>
  <c r="EW58" i="1"/>
  <c r="EW57" i="1"/>
  <c r="EW50" i="1"/>
  <c r="EX101" i="1" s="1"/>
  <c r="EW48" i="1"/>
  <c r="EX99" i="1" s="1"/>
  <c r="EW47" i="1"/>
  <c r="EX98" i="1" s="1"/>
  <c r="EW46" i="1"/>
  <c r="EX97" i="1" s="1"/>
  <c r="EW18" i="1"/>
  <c r="EX69" i="1" s="1"/>
  <c r="EW9" i="1"/>
  <c r="EX60" i="1" s="1"/>
  <c r="EV104" i="1" l="1"/>
  <c r="EV103" i="1"/>
  <c r="EV102" i="1"/>
  <c r="EV100" i="1"/>
  <c r="EV96" i="1"/>
  <c r="EV95" i="1"/>
  <c r="EV94" i="1"/>
  <c r="EV93" i="1"/>
  <c r="EV92" i="1"/>
  <c r="EV91" i="1"/>
  <c r="EV90" i="1"/>
  <c r="EV89" i="1"/>
  <c r="EV88" i="1"/>
  <c r="EV87" i="1"/>
  <c r="EV86" i="1"/>
  <c r="EV85" i="1"/>
  <c r="EV84" i="1"/>
  <c r="EV83" i="1"/>
  <c r="EV82" i="1"/>
  <c r="EV81" i="1"/>
  <c r="EV80" i="1"/>
  <c r="EV79" i="1"/>
  <c r="EV78" i="1"/>
  <c r="EV77" i="1"/>
  <c r="EV76" i="1"/>
  <c r="EV75" i="1"/>
  <c r="EV74" i="1"/>
  <c r="EV73" i="1"/>
  <c r="EV72" i="1"/>
  <c r="EV71" i="1"/>
  <c r="EV70" i="1"/>
  <c r="EV68" i="1"/>
  <c r="EV67" i="1"/>
  <c r="EV66" i="1"/>
  <c r="EV65" i="1"/>
  <c r="EV64" i="1"/>
  <c r="EV63" i="1"/>
  <c r="EV62" i="1"/>
  <c r="EV61" i="1"/>
  <c r="EV59" i="1"/>
  <c r="EV58" i="1"/>
  <c r="EV57" i="1"/>
  <c r="EV50" i="1"/>
  <c r="EW101" i="1" s="1"/>
  <c r="EV48" i="1"/>
  <c r="EW99" i="1" s="1"/>
  <c r="EV47" i="1"/>
  <c r="EW98" i="1" s="1"/>
  <c r="EV46" i="1"/>
  <c r="EW97" i="1" s="1"/>
  <c r="EV18" i="1"/>
  <c r="EW69" i="1" s="1"/>
  <c r="EV9" i="1"/>
  <c r="EW60" i="1" s="1"/>
  <c r="EU104" i="1" l="1"/>
  <c r="EU103" i="1"/>
  <c r="EU102" i="1"/>
  <c r="EU100" i="1"/>
  <c r="EU96" i="1"/>
  <c r="EU95" i="1"/>
  <c r="EU94" i="1"/>
  <c r="EU93" i="1"/>
  <c r="EU92" i="1"/>
  <c r="EU91" i="1"/>
  <c r="EU90" i="1"/>
  <c r="EU89" i="1"/>
  <c r="EU88" i="1"/>
  <c r="EU87" i="1"/>
  <c r="EU86" i="1"/>
  <c r="EU85" i="1"/>
  <c r="EU84" i="1"/>
  <c r="EU83" i="1"/>
  <c r="EU82" i="1"/>
  <c r="EU81" i="1"/>
  <c r="EU80" i="1"/>
  <c r="EU79" i="1"/>
  <c r="EU78" i="1"/>
  <c r="EU77" i="1"/>
  <c r="EU76" i="1"/>
  <c r="EU75" i="1"/>
  <c r="EU74" i="1"/>
  <c r="EU73" i="1"/>
  <c r="EU72" i="1"/>
  <c r="EU71" i="1"/>
  <c r="EU70" i="1"/>
  <c r="EU68" i="1"/>
  <c r="EU67" i="1"/>
  <c r="EU66" i="1"/>
  <c r="EU65" i="1"/>
  <c r="EU64" i="1"/>
  <c r="EU63" i="1"/>
  <c r="EU62" i="1"/>
  <c r="EU61" i="1"/>
  <c r="EU59" i="1"/>
  <c r="EU58" i="1"/>
  <c r="EU57" i="1"/>
  <c r="EU50" i="1"/>
  <c r="EV101" i="1" s="1"/>
  <c r="EU48" i="1"/>
  <c r="EV99" i="1" s="1"/>
  <c r="EU47" i="1"/>
  <c r="EV98" i="1" s="1"/>
  <c r="EU46" i="1"/>
  <c r="EV97" i="1" s="1"/>
  <c r="EU18" i="1"/>
  <c r="EV69" i="1" s="1"/>
  <c r="EU9" i="1"/>
  <c r="EV60" i="1" s="1"/>
  <c r="ET104" i="1" l="1"/>
  <c r="ET103" i="1"/>
  <c r="ET102" i="1"/>
  <c r="ET100" i="1"/>
  <c r="ET96" i="1"/>
  <c r="ET95" i="1"/>
  <c r="ET94" i="1"/>
  <c r="ET93" i="1"/>
  <c r="ET92" i="1"/>
  <c r="ET91" i="1"/>
  <c r="ET90" i="1"/>
  <c r="ET89" i="1"/>
  <c r="ET88" i="1"/>
  <c r="ET87" i="1"/>
  <c r="ET86" i="1"/>
  <c r="ET85" i="1"/>
  <c r="ET84" i="1"/>
  <c r="ET83" i="1"/>
  <c r="ET82" i="1"/>
  <c r="ET81" i="1"/>
  <c r="ET80" i="1"/>
  <c r="ET79" i="1"/>
  <c r="ET78" i="1"/>
  <c r="ET77" i="1"/>
  <c r="ET76" i="1"/>
  <c r="ET75" i="1"/>
  <c r="ET74" i="1"/>
  <c r="ET73" i="1"/>
  <c r="ET72" i="1"/>
  <c r="ET71" i="1"/>
  <c r="ET70" i="1"/>
  <c r="ET68" i="1"/>
  <c r="ET67" i="1"/>
  <c r="ET66" i="1"/>
  <c r="ET65" i="1"/>
  <c r="ET64" i="1"/>
  <c r="ET63" i="1"/>
  <c r="ET62" i="1"/>
  <c r="ET61" i="1"/>
  <c r="ET59" i="1"/>
  <c r="ET58" i="1"/>
  <c r="ET57" i="1"/>
  <c r="ET50" i="1"/>
  <c r="EU101" i="1" s="1"/>
  <c r="ET48" i="1"/>
  <c r="EU99" i="1" s="1"/>
  <c r="ET47" i="1"/>
  <c r="EU98" i="1" s="1"/>
  <c r="ET46" i="1"/>
  <c r="EU97" i="1" s="1"/>
  <c r="ET18" i="1"/>
  <c r="EU69" i="1" s="1"/>
  <c r="ET9" i="1"/>
  <c r="EU60" i="1" s="1"/>
  <c r="ES104" i="1" l="1"/>
  <c r="ER104" i="1"/>
  <c r="EQ104" i="1"/>
  <c r="EP104" i="1"/>
  <c r="ES103" i="1"/>
  <c r="ER103" i="1"/>
  <c r="EQ103" i="1"/>
  <c r="EP103" i="1"/>
  <c r="ES102" i="1"/>
  <c r="ER102" i="1"/>
  <c r="EQ102" i="1"/>
  <c r="EP102" i="1"/>
  <c r="ES100" i="1"/>
  <c r="ER100" i="1"/>
  <c r="EQ100" i="1"/>
  <c r="EP100" i="1"/>
  <c r="ES96" i="1"/>
  <c r="ER96" i="1"/>
  <c r="EQ96" i="1"/>
  <c r="EP96" i="1"/>
  <c r="ES95" i="1"/>
  <c r="ER95" i="1"/>
  <c r="EQ95" i="1"/>
  <c r="EP95" i="1"/>
  <c r="ES94" i="1"/>
  <c r="ER94" i="1"/>
  <c r="EQ94" i="1"/>
  <c r="EP94" i="1"/>
  <c r="ES93" i="1"/>
  <c r="ER93" i="1"/>
  <c r="EQ93" i="1"/>
  <c r="EP93" i="1"/>
  <c r="ES92" i="1"/>
  <c r="ER92" i="1"/>
  <c r="EQ92" i="1"/>
  <c r="EP92" i="1"/>
  <c r="ES91" i="1"/>
  <c r="ER91" i="1"/>
  <c r="EQ91" i="1"/>
  <c r="EP91" i="1"/>
  <c r="ES90" i="1"/>
  <c r="ER90" i="1"/>
  <c r="EQ90" i="1"/>
  <c r="EP90" i="1"/>
  <c r="ES89" i="1"/>
  <c r="ER89" i="1"/>
  <c r="EQ89" i="1"/>
  <c r="EP89" i="1"/>
  <c r="ES88" i="1"/>
  <c r="ER88" i="1"/>
  <c r="EQ88" i="1"/>
  <c r="EP88" i="1"/>
  <c r="ES87" i="1"/>
  <c r="ER87" i="1"/>
  <c r="EQ87" i="1"/>
  <c r="EP87" i="1"/>
  <c r="ES86" i="1"/>
  <c r="ER86" i="1"/>
  <c r="EQ86" i="1"/>
  <c r="EP86" i="1"/>
  <c r="ES85" i="1"/>
  <c r="ER85" i="1"/>
  <c r="EQ85" i="1"/>
  <c r="EP85" i="1"/>
  <c r="ES84" i="1"/>
  <c r="ER84" i="1"/>
  <c r="EQ84" i="1"/>
  <c r="EP84" i="1"/>
  <c r="ES83" i="1"/>
  <c r="ER83" i="1"/>
  <c r="EQ83" i="1"/>
  <c r="EP83" i="1"/>
  <c r="ES82" i="1"/>
  <c r="ER82" i="1"/>
  <c r="EQ82" i="1"/>
  <c r="EP82" i="1"/>
  <c r="ES81" i="1"/>
  <c r="ER81" i="1"/>
  <c r="EQ81" i="1"/>
  <c r="EP81" i="1"/>
  <c r="ES80" i="1"/>
  <c r="ER80" i="1"/>
  <c r="EQ80" i="1"/>
  <c r="EP80" i="1"/>
  <c r="ES79" i="1"/>
  <c r="ER79" i="1"/>
  <c r="EQ79" i="1"/>
  <c r="EP79" i="1"/>
  <c r="ES78" i="1"/>
  <c r="ER78" i="1"/>
  <c r="EQ78" i="1"/>
  <c r="EP78" i="1"/>
  <c r="ES77" i="1"/>
  <c r="ER77" i="1"/>
  <c r="EQ77" i="1"/>
  <c r="EP77" i="1"/>
  <c r="ES76" i="1"/>
  <c r="ER76" i="1"/>
  <c r="EQ76" i="1"/>
  <c r="EP76" i="1"/>
  <c r="ES75" i="1"/>
  <c r="ER75" i="1"/>
  <c r="EQ75" i="1"/>
  <c r="EP75" i="1"/>
  <c r="ES74" i="1"/>
  <c r="ER74" i="1"/>
  <c r="EQ74" i="1"/>
  <c r="EP74" i="1"/>
  <c r="ES73" i="1"/>
  <c r="ER73" i="1"/>
  <c r="EQ73" i="1"/>
  <c r="EP73" i="1"/>
  <c r="ES72" i="1"/>
  <c r="ER72" i="1"/>
  <c r="EQ72" i="1"/>
  <c r="EP72" i="1"/>
  <c r="ES71" i="1"/>
  <c r="ER71" i="1"/>
  <c r="EQ71" i="1"/>
  <c r="EP71" i="1"/>
  <c r="ES70" i="1"/>
  <c r="ER70" i="1"/>
  <c r="EQ70" i="1"/>
  <c r="EP70" i="1"/>
  <c r="ES68" i="1"/>
  <c r="ER68" i="1"/>
  <c r="EQ68" i="1"/>
  <c r="EP68" i="1"/>
  <c r="ES67" i="1"/>
  <c r="ER67" i="1"/>
  <c r="EQ67" i="1"/>
  <c r="EP67" i="1"/>
  <c r="ES66" i="1"/>
  <c r="ER66" i="1"/>
  <c r="EQ66" i="1"/>
  <c r="EP66" i="1"/>
  <c r="ES65" i="1"/>
  <c r="ER65" i="1"/>
  <c r="EQ65" i="1"/>
  <c r="EP65" i="1"/>
  <c r="ES64" i="1"/>
  <c r="ER64" i="1"/>
  <c r="EQ64" i="1"/>
  <c r="EP64" i="1"/>
  <c r="ES63" i="1"/>
  <c r="ER63" i="1"/>
  <c r="EQ63" i="1"/>
  <c r="EP63" i="1"/>
  <c r="ES62" i="1"/>
  <c r="ER62" i="1"/>
  <c r="EQ62" i="1"/>
  <c r="EP62" i="1"/>
  <c r="ES61" i="1"/>
  <c r="ER61" i="1"/>
  <c r="EQ61" i="1"/>
  <c r="EP61" i="1"/>
  <c r="ES59" i="1"/>
  <c r="ER59" i="1"/>
  <c r="EQ59" i="1"/>
  <c r="EP59" i="1"/>
  <c r="ES58" i="1"/>
  <c r="ER58" i="1"/>
  <c r="EQ58" i="1"/>
  <c r="EP58" i="1"/>
  <c r="ES57" i="1"/>
  <c r="ER57" i="1"/>
  <c r="EQ57" i="1"/>
  <c r="EP57" i="1"/>
  <c r="ES50" i="1" l="1"/>
  <c r="ET101" i="1" s="1"/>
  <c r="ES48" i="1"/>
  <c r="ET99" i="1" s="1"/>
  <c r="ES47" i="1"/>
  <c r="ET98" i="1" s="1"/>
  <c r="ES46" i="1"/>
  <c r="ET97" i="1" s="1"/>
  <c r="ES18" i="1"/>
  <c r="ET69" i="1" s="1"/>
  <c r="ES9" i="1"/>
  <c r="ET60" i="1" s="1"/>
  <c r="ER50" i="1" l="1"/>
  <c r="ES101" i="1" s="1"/>
  <c r="ER48" i="1"/>
  <c r="ES99" i="1" s="1"/>
  <c r="ER47" i="1"/>
  <c r="ES98" i="1" s="1"/>
  <c r="ER46" i="1"/>
  <c r="ES97" i="1" s="1"/>
  <c r="ER18" i="1"/>
  <c r="ES69" i="1" s="1"/>
  <c r="ER9" i="1"/>
  <c r="ES60" i="1" s="1"/>
  <c r="AL50" i="1" l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C50" i="1"/>
  <c r="EB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P101" i="1" s="1"/>
  <c r="EQ50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EI48" i="1"/>
  <c r="EJ48" i="1"/>
  <c r="EK48" i="1"/>
  <c r="EL48" i="1"/>
  <c r="EM48" i="1"/>
  <c r="EN48" i="1"/>
  <c r="EO48" i="1"/>
  <c r="EP48" i="1"/>
  <c r="EP99" i="1" s="1"/>
  <c r="EQ48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G47" i="1"/>
  <c r="BH47" i="1"/>
  <c r="BI47" i="1"/>
  <c r="BJ47" i="1"/>
  <c r="BK47" i="1"/>
  <c r="BL47" i="1"/>
  <c r="BM47" i="1"/>
  <c r="BN47" i="1"/>
  <c r="BO47" i="1"/>
  <c r="BP47" i="1"/>
  <c r="BQ47" i="1"/>
  <c r="BR47" i="1"/>
  <c r="BS47" i="1"/>
  <c r="BT47" i="1"/>
  <c r="BU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EI47" i="1"/>
  <c r="EJ47" i="1"/>
  <c r="EK47" i="1"/>
  <c r="EL47" i="1"/>
  <c r="EM47" i="1"/>
  <c r="EN47" i="1"/>
  <c r="EO47" i="1"/>
  <c r="EP47" i="1"/>
  <c r="EP98" i="1" s="1"/>
  <c r="EQ47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P46" i="1"/>
  <c r="EP97" i="1" s="1"/>
  <c r="EQ46" i="1"/>
  <c r="EO46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P18" i="1"/>
  <c r="EP69" i="1" s="1"/>
  <c r="EQ1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P60" i="1" s="1"/>
  <c r="EQ9" i="1"/>
  <c r="EQ99" i="1" l="1"/>
  <c r="ER99" i="1"/>
  <c r="EQ97" i="1"/>
  <c r="ER97" i="1"/>
  <c r="EQ69" i="1"/>
  <c r="ER69" i="1"/>
  <c r="EQ98" i="1"/>
  <c r="ER98" i="1"/>
  <c r="EQ101" i="1"/>
  <c r="ER101" i="1"/>
  <c r="EQ60" i="1"/>
  <c r="ER60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G48" i="1"/>
  <c r="BH48" i="1"/>
  <c r="BI48" i="1"/>
  <c r="BJ48" i="1"/>
  <c r="BK48" i="1"/>
  <c r="BL48" i="1"/>
  <c r="BM48" i="1"/>
  <c r="BN48" i="1"/>
  <c r="BO48" i="1"/>
  <c r="BP48" i="1"/>
  <c r="BQ48" i="1"/>
  <c r="BR48" i="1"/>
  <c r="BS48" i="1"/>
  <c r="BT48" i="1"/>
  <c r="BU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EO98" i="1" l="1"/>
  <c r="EO69" i="1"/>
  <c r="EO60" i="1"/>
  <c r="EN57" i="1"/>
  <c r="EO57" i="1"/>
  <c r="EN58" i="1"/>
  <c r="EO58" i="1"/>
  <c r="EN59" i="1"/>
  <c r="EO59" i="1"/>
  <c r="EN60" i="1"/>
  <c r="EN61" i="1"/>
  <c r="EO61" i="1"/>
  <c r="EN62" i="1"/>
  <c r="EO62" i="1"/>
  <c r="EN63" i="1"/>
  <c r="EO63" i="1"/>
  <c r="EN64" i="1"/>
  <c r="EO64" i="1"/>
  <c r="EN65" i="1"/>
  <c r="EO65" i="1"/>
  <c r="EN66" i="1"/>
  <c r="EO66" i="1"/>
  <c r="EN67" i="1"/>
  <c r="EO67" i="1"/>
  <c r="EN68" i="1"/>
  <c r="EO68" i="1"/>
  <c r="EN69" i="1"/>
  <c r="EN70" i="1"/>
  <c r="EO70" i="1"/>
  <c r="EN71" i="1"/>
  <c r="EO71" i="1"/>
  <c r="EN72" i="1"/>
  <c r="EO72" i="1"/>
  <c r="EN73" i="1"/>
  <c r="EO73" i="1"/>
  <c r="EN74" i="1"/>
  <c r="EO74" i="1"/>
  <c r="EN75" i="1"/>
  <c r="EO75" i="1"/>
  <c r="EN76" i="1"/>
  <c r="EO76" i="1"/>
  <c r="EN77" i="1"/>
  <c r="EO77" i="1"/>
  <c r="EN78" i="1"/>
  <c r="EO78" i="1"/>
  <c r="EN79" i="1"/>
  <c r="EO79" i="1"/>
  <c r="EN80" i="1"/>
  <c r="EO80" i="1"/>
  <c r="EN81" i="1"/>
  <c r="EO81" i="1"/>
  <c r="EN82" i="1"/>
  <c r="EO82" i="1"/>
  <c r="EN83" i="1"/>
  <c r="EO83" i="1"/>
  <c r="EN84" i="1"/>
  <c r="EO84" i="1"/>
  <c r="EN85" i="1"/>
  <c r="EO85" i="1"/>
  <c r="EN86" i="1"/>
  <c r="EO86" i="1"/>
  <c r="EN87" i="1"/>
  <c r="EO87" i="1"/>
  <c r="EN88" i="1"/>
  <c r="EO88" i="1"/>
  <c r="EN89" i="1"/>
  <c r="EO89" i="1"/>
  <c r="EN90" i="1"/>
  <c r="EO90" i="1"/>
  <c r="EN91" i="1"/>
  <c r="EO91" i="1"/>
  <c r="EN92" i="1"/>
  <c r="EO92" i="1"/>
  <c r="EN93" i="1"/>
  <c r="EO93" i="1"/>
  <c r="EN94" i="1"/>
  <c r="EO94" i="1"/>
  <c r="EN95" i="1"/>
  <c r="EO95" i="1"/>
  <c r="EN96" i="1"/>
  <c r="EO96" i="1"/>
  <c r="EN97" i="1"/>
  <c r="EO97" i="1"/>
  <c r="EN98" i="1"/>
  <c r="EN99" i="1"/>
  <c r="EO99" i="1"/>
  <c r="EN100" i="1"/>
  <c r="EO100" i="1"/>
  <c r="EN101" i="1"/>
  <c r="EO101" i="1"/>
  <c r="EN102" i="1"/>
  <c r="EO102" i="1"/>
  <c r="EN103" i="1"/>
  <c r="EO103" i="1"/>
  <c r="EN104" i="1"/>
  <c r="EO104" i="1"/>
  <c r="EM99" i="1" l="1"/>
  <c r="EM104" i="1"/>
  <c r="EM103" i="1"/>
  <c r="EM102" i="1"/>
  <c r="EM101" i="1"/>
  <c r="EM100" i="1"/>
  <c r="EM98" i="1"/>
  <c r="EM97" i="1"/>
  <c r="EM96" i="1"/>
  <c r="EM95" i="1"/>
  <c r="EM94" i="1"/>
  <c r="EM93" i="1"/>
  <c r="EM92" i="1"/>
  <c r="EM91" i="1"/>
  <c r="EM90" i="1"/>
  <c r="EM89" i="1"/>
  <c r="EM88" i="1"/>
  <c r="EM87" i="1"/>
  <c r="EM86" i="1"/>
  <c r="EM85" i="1"/>
  <c r="EM84" i="1"/>
  <c r="EM83" i="1"/>
  <c r="EM82" i="1"/>
  <c r="EM81" i="1"/>
  <c r="EM80" i="1"/>
  <c r="EM79" i="1"/>
  <c r="EM78" i="1"/>
  <c r="EM77" i="1"/>
  <c r="EM76" i="1"/>
  <c r="EM75" i="1"/>
  <c r="EM74" i="1"/>
  <c r="EM73" i="1"/>
  <c r="EM72" i="1"/>
  <c r="EM71" i="1"/>
  <c r="EM70" i="1"/>
  <c r="EM69" i="1"/>
  <c r="EM68" i="1"/>
  <c r="EM67" i="1"/>
  <c r="EM66" i="1"/>
  <c r="EM65" i="1"/>
  <c r="EM64" i="1"/>
  <c r="EM63" i="1"/>
  <c r="EM62" i="1"/>
  <c r="EM61" i="1"/>
  <c r="EM60" i="1"/>
  <c r="EM59" i="1"/>
  <c r="EM58" i="1"/>
  <c r="EM57" i="1"/>
  <c r="EL104" i="1" l="1"/>
  <c r="EL103" i="1"/>
  <c r="EL102" i="1"/>
  <c r="EL101" i="1"/>
  <c r="EL100" i="1"/>
  <c r="EL99" i="1"/>
  <c r="EL98" i="1"/>
  <c r="EL97" i="1"/>
  <c r="EL96" i="1"/>
  <c r="EL95" i="1"/>
  <c r="EL94" i="1"/>
  <c r="EL93" i="1"/>
  <c r="EL92" i="1"/>
  <c r="EL91" i="1"/>
  <c r="EL90" i="1"/>
  <c r="EL89" i="1"/>
  <c r="EL88" i="1"/>
  <c r="EL87" i="1"/>
  <c r="EL86" i="1"/>
  <c r="EL85" i="1"/>
  <c r="EL84" i="1"/>
  <c r="EL83" i="1"/>
  <c r="EL82" i="1"/>
  <c r="EL81" i="1"/>
  <c r="EL80" i="1"/>
  <c r="EL79" i="1"/>
  <c r="EL78" i="1"/>
  <c r="EL77" i="1"/>
  <c r="EL76" i="1"/>
  <c r="EL75" i="1"/>
  <c r="EL74" i="1"/>
  <c r="EL73" i="1"/>
  <c r="EL72" i="1"/>
  <c r="EL71" i="1"/>
  <c r="EL70" i="1"/>
  <c r="EL69" i="1"/>
  <c r="EL68" i="1"/>
  <c r="EL67" i="1"/>
  <c r="EL66" i="1"/>
  <c r="EL65" i="1"/>
  <c r="EL64" i="1"/>
  <c r="EL63" i="1"/>
  <c r="EL62" i="1"/>
  <c r="EL61" i="1"/>
  <c r="EL60" i="1"/>
  <c r="EL59" i="1"/>
  <c r="EL58" i="1"/>
  <c r="EL57" i="1"/>
  <c r="EJ99" i="1" l="1"/>
  <c r="EJ60" i="1"/>
  <c r="EK104" i="1"/>
  <c r="EK103" i="1"/>
  <c r="EK102" i="1"/>
  <c r="EK101" i="1"/>
  <c r="EK100" i="1"/>
  <c r="EK98" i="1"/>
  <c r="EK97" i="1"/>
  <c r="EK96" i="1"/>
  <c r="EK95" i="1"/>
  <c r="EK94" i="1"/>
  <c r="EK93" i="1"/>
  <c r="EK92" i="1"/>
  <c r="EK91" i="1"/>
  <c r="EK90" i="1"/>
  <c r="EK89" i="1"/>
  <c r="EK88" i="1"/>
  <c r="EK87" i="1"/>
  <c r="EK86" i="1"/>
  <c r="EK85" i="1"/>
  <c r="EK84" i="1"/>
  <c r="EK83" i="1"/>
  <c r="EK82" i="1"/>
  <c r="EK81" i="1"/>
  <c r="EK80" i="1"/>
  <c r="EK79" i="1"/>
  <c r="EK78" i="1"/>
  <c r="EK77" i="1"/>
  <c r="EK76" i="1"/>
  <c r="EK75" i="1"/>
  <c r="EK74" i="1"/>
  <c r="EK73" i="1"/>
  <c r="EK72" i="1"/>
  <c r="EK71" i="1"/>
  <c r="EK70" i="1"/>
  <c r="EK69" i="1"/>
  <c r="EK68" i="1"/>
  <c r="EK67" i="1"/>
  <c r="EK66" i="1"/>
  <c r="EK65" i="1"/>
  <c r="EK64" i="1"/>
  <c r="EK63" i="1"/>
  <c r="EK62" i="1"/>
  <c r="EK61" i="1"/>
  <c r="EK60" i="1"/>
  <c r="EK59" i="1"/>
  <c r="EK58" i="1"/>
  <c r="EK57" i="1"/>
  <c r="EJ104" i="1"/>
  <c r="EJ103" i="1"/>
  <c r="EJ102" i="1"/>
  <c r="EJ101" i="1"/>
  <c r="EJ97" i="1"/>
  <c r="EJ96" i="1"/>
  <c r="EJ95" i="1"/>
  <c r="EJ94" i="1"/>
  <c r="EJ93" i="1"/>
  <c r="EJ92" i="1"/>
  <c r="EJ91" i="1"/>
  <c r="EJ90" i="1"/>
  <c r="EJ89" i="1"/>
  <c r="EJ88" i="1"/>
  <c r="EJ87" i="1"/>
  <c r="EJ86" i="1"/>
  <c r="EJ85" i="1"/>
  <c r="EJ84" i="1"/>
  <c r="EJ83" i="1"/>
  <c r="EJ82" i="1"/>
  <c r="EJ81" i="1"/>
  <c r="EJ80" i="1"/>
  <c r="EJ79" i="1"/>
  <c r="EJ78" i="1"/>
  <c r="EJ77" i="1"/>
  <c r="EJ76" i="1"/>
  <c r="EJ75" i="1"/>
  <c r="EJ74" i="1"/>
  <c r="EJ73" i="1"/>
  <c r="EJ72" i="1"/>
  <c r="EJ71" i="1"/>
  <c r="EJ70" i="1"/>
  <c r="EJ69" i="1"/>
  <c r="EJ68" i="1"/>
  <c r="EJ67" i="1"/>
  <c r="EJ66" i="1"/>
  <c r="EJ65" i="1"/>
  <c r="EJ64" i="1"/>
  <c r="EJ63" i="1"/>
  <c r="EJ62" i="1"/>
  <c r="EJ61" i="1"/>
  <c r="EJ59" i="1"/>
  <c r="EJ58" i="1"/>
  <c r="EJ57" i="1"/>
  <c r="EK99" i="1" l="1"/>
  <c r="EJ98" i="1"/>
  <c r="EJ100" i="1"/>
  <c r="EI57" i="1" l="1"/>
  <c r="EI58" i="1"/>
  <c r="EI59" i="1"/>
  <c r="EI60" i="1"/>
  <c r="EI61" i="1"/>
  <c r="EI62" i="1"/>
  <c r="EI63" i="1"/>
  <c r="EI64" i="1"/>
  <c r="EI65" i="1"/>
  <c r="EI66" i="1"/>
  <c r="EI67" i="1"/>
  <c r="EI68" i="1"/>
  <c r="EI69" i="1"/>
  <c r="EI70" i="1"/>
  <c r="EI71" i="1"/>
  <c r="EI72" i="1"/>
  <c r="EI73" i="1"/>
  <c r="EI74" i="1"/>
  <c r="EI75" i="1"/>
  <c r="EI76" i="1"/>
  <c r="EI77" i="1"/>
  <c r="EI78" i="1"/>
  <c r="EI79" i="1"/>
  <c r="EI80" i="1"/>
  <c r="EI81" i="1"/>
  <c r="EI82" i="1"/>
  <c r="EI83" i="1"/>
  <c r="EI84" i="1"/>
  <c r="EI85" i="1"/>
  <c r="EI86" i="1"/>
  <c r="EI87" i="1"/>
  <c r="EI88" i="1"/>
  <c r="EI89" i="1"/>
  <c r="EI90" i="1"/>
  <c r="EI91" i="1"/>
  <c r="EI92" i="1"/>
  <c r="EI93" i="1"/>
  <c r="EI94" i="1"/>
  <c r="EI95" i="1"/>
  <c r="EI96" i="1"/>
  <c r="EI97" i="1"/>
  <c r="EI98" i="1"/>
  <c r="EI99" i="1"/>
  <c r="EI100" i="1"/>
  <c r="EI101" i="1"/>
  <c r="EI102" i="1"/>
  <c r="EI103" i="1"/>
  <c r="EI104" i="1"/>
  <c r="B57" i="1" l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BI57" i="1"/>
  <c r="BJ57" i="1"/>
  <c r="BK57" i="1"/>
  <c r="BL57" i="1"/>
  <c r="BM57" i="1"/>
  <c r="BN57" i="1"/>
  <c r="BO57" i="1"/>
  <c r="BP57" i="1"/>
  <c r="BQ57" i="1"/>
  <c r="BR57" i="1"/>
  <c r="BS57" i="1"/>
  <c r="BT57" i="1"/>
  <c r="BU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G58" i="1"/>
  <c r="BH58" i="1"/>
  <c r="BI58" i="1"/>
  <c r="BJ58" i="1"/>
  <c r="BK58" i="1"/>
  <c r="BL58" i="1"/>
  <c r="BM58" i="1"/>
  <c r="BN58" i="1"/>
  <c r="BO58" i="1"/>
  <c r="BP58" i="1"/>
  <c r="BQ58" i="1"/>
  <c r="BR58" i="1"/>
  <c r="BS58" i="1"/>
  <c r="BT58" i="1"/>
  <c r="BU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A58" i="1"/>
  <c r="EB58" i="1"/>
  <c r="EC58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BF59" i="1"/>
  <c r="BG59" i="1"/>
  <c r="BH59" i="1"/>
  <c r="BI59" i="1"/>
  <c r="BJ59" i="1"/>
  <c r="BK59" i="1"/>
  <c r="BL59" i="1"/>
  <c r="BM59" i="1"/>
  <c r="BN59" i="1"/>
  <c r="BO59" i="1"/>
  <c r="BP59" i="1"/>
  <c r="BQ59" i="1"/>
  <c r="BR59" i="1"/>
  <c r="BS59" i="1"/>
  <c r="BT59" i="1"/>
  <c r="BU59" i="1"/>
  <c r="BV59" i="1"/>
  <c r="BW59" i="1"/>
  <c r="BX59" i="1"/>
  <c r="BY59" i="1"/>
  <c r="BZ59" i="1"/>
  <c r="CA59" i="1"/>
  <c r="CB59" i="1"/>
  <c r="CC59" i="1"/>
  <c r="CD59" i="1"/>
  <c r="CE59" i="1"/>
  <c r="CF59" i="1"/>
  <c r="CG59" i="1"/>
  <c r="CH59" i="1"/>
  <c r="CI59" i="1"/>
  <c r="CJ59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EA59" i="1"/>
  <c r="EB59" i="1"/>
  <c r="EC59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X60" i="1"/>
  <c r="AY60" i="1"/>
  <c r="AZ60" i="1"/>
  <c r="BA60" i="1"/>
  <c r="BB60" i="1"/>
  <c r="BC60" i="1"/>
  <c r="BD60" i="1"/>
  <c r="BE60" i="1"/>
  <c r="BF60" i="1"/>
  <c r="BG60" i="1"/>
  <c r="BH60" i="1"/>
  <c r="BI60" i="1"/>
  <c r="BJ60" i="1"/>
  <c r="BK60" i="1"/>
  <c r="BL60" i="1"/>
  <c r="BM60" i="1"/>
  <c r="BN60" i="1"/>
  <c r="BO60" i="1"/>
  <c r="BP60" i="1"/>
  <c r="BQ60" i="1"/>
  <c r="BR60" i="1"/>
  <c r="BS60" i="1"/>
  <c r="BT60" i="1"/>
  <c r="BU60" i="1"/>
  <c r="BV60" i="1"/>
  <c r="BW60" i="1"/>
  <c r="BX60" i="1"/>
  <c r="BY60" i="1"/>
  <c r="BZ60" i="1"/>
  <c r="CA60" i="1"/>
  <c r="CB60" i="1"/>
  <c r="CC60" i="1"/>
  <c r="CD60" i="1"/>
  <c r="CE60" i="1"/>
  <c r="CF60" i="1"/>
  <c r="CG60" i="1"/>
  <c r="CH60" i="1"/>
  <c r="CI60" i="1"/>
  <c r="CJ60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EA60" i="1"/>
  <c r="EB60" i="1"/>
  <c r="EC60" i="1"/>
  <c r="B61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X61" i="1"/>
  <c r="AY61" i="1"/>
  <c r="AZ61" i="1"/>
  <c r="BA61" i="1"/>
  <c r="BB61" i="1"/>
  <c r="BC61" i="1"/>
  <c r="BD61" i="1"/>
  <c r="BE61" i="1"/>
  <c r="BF61" i="1"/>
  <c r="BG61" i="1"/>
  <c r="BH61" i="1"/>
  <c r="BI61" i="1"/>
  <c r="BJ61" i="1"/>
  <c r="BK61" i="1"/>
  <c r="BL61" i="1"/>
  <c r="BM61" i="1"/>
  <c r="BN61" i="1"/>
  <c r="BO61" i="1"/>
  <c r="BP61" i="1"/>
  <c r="BQ61" i="1"/>
  <c r="BR61" i="1"/>
  <c r="BS61" i="1"/>
  <c r="BT61" i="1"/>
  <c r="BU61" i="1"/>
  <c r="BV61" i="1"/>
  <c r="BW61" i="1"/>
  <c r="BX61" i="1"/>
  <c r="BY61" i="1"/>
  <c r="BZ61" i="1"/>
  <c r="CA61" i="1"/>
  <c r="CB61" i="1"/>
  <c r="CC61" i="1"/>
  <c r="CD61" i="1"/>
  <c r="CE61" i="1"/>
  <c r="CF61" i="1"/>
  <c r="CG61" i="1"/>
  <c r="CH61" i="1"/>
  <c r="CI61" i="1"/>
  <c r="CJ61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EA61" i="1"/>
  <c r="EB61" i="1"/>
  <c r="EC61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AX62" i="1"/>
  <c r="AY62" i="1"/>
  <c r="AZ62" i="1"/>
  <c r="BA62" i="1"/>
  <c r="BB62" i="1"/>
  <c r="BC62" i="1"/>
  <c r="BD62" i="1"/>
  <c r="BE62" i="1"/>
  <c r="BF62" i="1"/>
  <c r="BG62" i="1"/>
  <c r="BH62" i="1"/>
  <c r="BI62" i="1"/>
  <c r="BJ62" i="1"/>
  <c r="BK62" i="1"/>
  <c r="BL62" i="1"/>
  <c r="BM62" i="1"/>
  <c r="BN62" i="1"/>
  <c r="BO62" i="1"/>
  <c r="BP62" i="1"/>
  <c r="BQ62" i="1"/>
  <c r="BR62" i="1"/>
  <c r="BS62" i="1"/>
  <c r="BT62" i="1"/>
  <c r="BU62" i="1"/>
  <c r="BV62" i="1"/>
  <c r="BW62" i="1"/>
  <c r="BX62" i="1"/>
  <c r="BY62" i="1"/>
  <c r="BZ62" i="1"/>
  <c r="CA62" i="1"/>
  <c r="CB62" i="1"/>
  <c r="CC62" i="1"/>
  <c r="CD62" i="1"/>
  <c r="CE62" i="1"/>
  <c r="CF62" i="1"/>
  <c r="CG62" i="1"/>
  <c r="CH62" i="1"/>
  <c r="CI62" i="1"/>
  <c r="CJ62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EA62" i="1"/>
  <c r="EB62" i="1"/>
  <c r="EC62" i="1"/>
  <c r="B63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AX63" i="1"/>
  <c r="AY63" i="1"/>
  <c r="AZ63" i="1"/>
  <c r="BA63" i="1"/>
  <c r="BB63" i="1"/>
  <c r="BC63" i="1"/>
  <c r="BD63" i="1"/>
  <c r="BE63" i="1"/>
  <c r="BF63" i="1"/>
  <c r="BG63" i="1"/>
  <c r="BH63" i="1"/>
  <c r="BI63" i="1"/>
  <c r="BJ63" i="1"/>
  <c r="BK63" i="1"/>
  <c r="BL63" i="1"/>
  <c r="BM63" i="1"/>
  <c r="BN63" i="1"/>
  <c r="BO63" i="1"/>
  <c r="BP63" i="1"/>
  <c r="BQ63" i="1"/>
  <c r="BR63" i="1"/>
  <c r="BS63" i="1"/>
  <c r="BT63" i="1"/>
  <c r="BU63" i="1"/>
  <c r="BV63" i="1"/>
  <c r="BW63" i="1"/>
  <c r="BX63" i="1"/>
  <c r="BY63" i="1"/>
  <c r="BZ63" i="1"/>
  <c r="CA63" i="1"/>
  <c r="CB63" i="1"/>
  <c r="CC63" i="1"/>
  <c r="CD63" i="1"/>
  <c r="CE63" i="1"/>
  <c r="CF63" i="1"/>
  <c r="CG63" i="1"/>
  <c r="CH63" i="1"/>
  <c r="CI63" i="1"/>
  <c r="CJ63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EA63" i="1"/>
  <c r="EB63" i="1"/>
  <c r="EC63" i="1"/>
  <c r="B64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AX64" i="1"/>
  <c r="AY64" i="1"/>
  <c r="AZ64" i="1"/>
  <c r="BA64" i="1"/>
  <c r="BB64" i="1"/>
  <c r="BC64" i="1"/>
  <c r="BD64" i="1"/>
  <c r="BE64" i="1"/>
  <c r="BF64" i="1"/>
  <c r="BG64" i="1"/>
  <c r="BH64" i="1"/>
  <c r="BI64" i="1"/>
  <c r="BJ64" i="1"/>
  <c r="BK64" i="1"/>
  <c r="BL64" i="1"/>
  <c r="BM64" i="1"/>
  <c r="BN64" i="1"/>
  <c r="BO64" i="1"/>
  <c r="BP64" i="1"/>
  <c r="BQ64" i="1"/>
  <c r="BR64" i="1"/>
  <c r="BS64" i="1"/>
  <c r="BT64" i="1"/>
  <c r="BU64" i="1"/>
  <c r="BV64" i="1"/>
  <c r="BW64" i="1"/>
  <c r="BX64" i="1"/>
  <c r="BY64" i="1"/>
  <c r="BZ64" i="1"/>
  <c r="CA64" i="1"/>
  <c r="CB64" i="1"/>
  <c r="CC64" i="1"/>
  <c r="CD64" i="1"/>
  <c r="CE64" i="1"/>
  <c r="CF64" i="1"/>
  <c r="CG64" i="1"/>
  <c r="CH64" i="1"/>
  <c r="CI64" i="1"/>
  <c r="CJ64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EA64" i="1"/>
  <c r="EB64" i="1"/>
  <c r="EC64" i="1"/>
  <c r="B65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AX65" i="1"/>
  <c r="AY65" i="1"/>
  <c r="AZ65" i="1"/>
  <c r="BA65" i="1"/>
  <c r="BB65" i="1"/>
  <c r="BC65" i="1"/>
  <c r="BD65" i="1"/>
  <c r="BE65" i="1"/>
  <c r="BF65" i="1"/>
  <c r="BG65" i="1"/>
  <c r="BH65" i="1"/>
  <c r="BI65" i="1"/>
  <c r="BJ65" i="1"/>
  <c r="BK65" i="1"/>
  <c r="BL65" i="1"/>
  <c r="BM65" i="1"/>
  <c r="BN65" i="1"/>
  <c r="BO65" i="1"/>
  <c r="BP65" i="1"/>
  <c r="BQ65" i="1"/>
  <c r="BR65" i="1"/>
  <c r="BS65" i="1"/>
  <c r="BT65" i="1"/>
  <c r="BU65" i="1"/>
  <c r="BV65" i="1"/>
  <c r="BW65" i="1"/>
  <c r="BX65" i="1"/>
  <c r="BY65" i="1"/>
  <c r="BZ65" i="1"/>
  <c r="CA65" i="1"/>
  <c r="CB65" i="1"/>
  <c r="CC65" i="1"/>
  <c r="CD65" i="1"/>
  <c r="CE65" i="1"/>
  <c r="CF65" i="1"/>
  <c r="CG65" i="1"/>
  <c r="CH65" i="1"/>
  <c r="CI65" i="1"/>
  <c r="CJ65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EA65" i="1"/>
  <c r="EB65" i="1"/>
  <c r="EC65" i="1"/>
  <c r="B66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AX66" i="1"/>
  <c r="AY66" i="1"/>
  <c r="AZ66" i="1"/>
  <c r="BA66" i="1"/>
  <c r="BB66" i="1"/>
  <c r="BC66" i="1"/>
  <c r="BD66" i="1"/>
  <c r="BE66" i="1"/>
  <c r="BF66" i="1"/>
  <c r="BG66" i="1"/>
  <c r="BH66" i="1"/>
  <c r="BI66" i="1"/>
  <c r="BJ66" i="1"/>
  <c r="BK66" i="1"/>
  <c r="BL66" i="1"/>
  <c r="BM66" i="1"/>
  <c r="BN66" i="1"/>
  <c r="BO66" i="1"/>
  <c r="BP66" i="1"/>
  <c r="BQ66" i="1"/>
  <c r="BR66" i="1"/>
  <c r="BS66" i="1"/>
  <c r="BT66" i="1"/>
  <c r="BU66" i="1"/>
  <c r="BV66" i="1"/>
  <c r="BW66" i="1"/>
  <c r="BX66" i="1"/>
  <c r="BY66" i="1"/>
  <c r="BZ66" i="1"/>
  <c r="CA66" i="1"/>
  <c r="CB66" i="1"/>
  <c r="CC66" i="1"/>
  <c r="CD66" i="1"/>
  <c r="CE66" i="1"/>
  <c r="CF66" i="1"/>
  <c r="CG66" i="1"/>
  <c r="CH66" i="1"/>
  <c r="CI66" i="1"/>
  <c r="CJ66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EA66" i="1"/>
  <c r="EB66" i="1"/>
  <c r="EC66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AX67" i="1"/>
  <c r="AY67" i="1"/>
  <c r="AZ67" i="1"/>
  <c r="BA67" i="1"/>
  <c r="BB67" i="1"/>
  <c r="BC67" i="1"/>
  <c r="BD67" i="1"/>
  <c r="BE67" i="1"/>
  <c r="BF67" i="1"/>
  <c r="BG67" i="1"/>
  <c r="BH67" i="1"/>
  <c r="BI67" i="1"/>
  <c r="BJ67" i="1"/>
  <c r="BK67" i="1"/>
  <c r="BL67" i="1"/>
  <c r="BM67" i="1"/>
  <c r="BN67" i="1"/>
  <c r="BO67" i="1"/>
  <c r="BP67" i="1"/>
  <c r="BQ67" i="1"/>
  <c r="BR67" i="1"/>
  <c r="BS67" i="1"/>
  <c r="BT67" i="1"/>
  <c r="BU67" i="1"/>
  <c r="BV67" i="1"/>
  <c r="BW67" i="1"/>
  <c r="BX67" i="1"/>
  <c r="BY67" i="1"/>
  <c r="BZ67" i="1"/>
  <c r="CA67" i="1"/>
  <c r="CB67" i="1"/>
  <c r="CC67" i="1"/>
  <c r="CD67" i="1"/>
  <c r="CE67" i="1"/>
  <c r="CF67" i="1"/>
  <c r="CG67" i="1"/>
  <c r="CH67" i="1"/>
  <c r="CI67" i="1"/>
  <c r="CJ67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EA67" i="1"/>
  <c r="EB67" i="1"/>
  <c r="EC67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AX68" i="1"/>
  <c r="AY68" i="1"/>
  <c r="AZ68" i="1"/>
  <c r="BA68" i="1"/>
  <c r="BB68" i="1"/>
  <c r="BC68" i="1"/>
  <c r="BD68" i="1"/>
  <c r="BE68" i="1"/>
  <c r="BF68" i="1"/>
  <c r="BG68" i="1"/>
  <c r="BH68" i="1"/>
  <c r="BI68" i="1"/>
  <c r="BJ68" i="1"/>
  <c r="BK68" i="1"/>
  <c r="BL68" i="1"/>
  <c r="BM68" i="1"/>
  <c r="BN68" i="1"/>
  <c r="BO68" i="1"/>
  <c r="BP68" i="1"/>
  <c r="BQ68" i="1"/>
  <c r="BR68" i="1"/>
  <c r="BS68" i="1"/>
  <c r="BT68" i="1"/>
  <c r="BU68" i="1"/>
  <c r="BV68" i="1"/>
  <c r="BW68" i="1"/>
  <c r="BX68" i="1"/>
  <c r="BY68" i="1"/>
  <c r="BZ68" i="1"/>
  <c r="CA68" i="1"/>
  <c r="CB68" i="1"/>
  <c r="CC68" i="1"/>
  <c r="CD68" i="1"/>
  <c r="CE68" i="1"/>
  <c r="CF68" i="1"/>
  <c r="CG68" i="1"/>
  <c r="CH68" i="1"/>
  <c r="CI68" i="1"/>
  <c r="CJ68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EA68" i="1"/>
  <c r="EB68" i="1"/>
  <c r="EC68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AU69" i="1"/>
  <c r="AV69" i="1"/>
  <c r="AW69" i="1"/>
  <c r="AX69" i="1"/>
  <c r="AY69" i="1"/>
  <c r="AZ69" i="1"/>
  <c r="BA69" i="1"/>
  <c r="BB69" i="1"/>
  <c r="BC69" i="1"/>
  <c r="BD69" i="1"/>
  <c r="BE69" i="1"/>
  <c r="BF69" i="1"/>
  <c r="BG69" i="1"/>
  <c r="BH69" i="1"/>
  <c r="BI69" i="1"/>
  <c r="BJ69" i="1"/>
  <c r="BK69" i="1"/>
  <c r="BL69" i="1"/>
  <c r="BM69" i="1"/>
  <c r="BN69" i="1"/>
  <c r="BO69" i="1"/>
  <c r="BP69" i="1"/>
  <c r="BQ69" i="1"/>
  <c r="BR69" i="1"/>
  <c r="BS69" i="1"/>
  <c r="BT69" i="1"/>
  <c r="BU69" i="1"/>
  <c r="BV69" i="1"/>
  <c r="BW69" i="1"/>
  <c r="BX69" i="1"/>
  <c r="BY69" i="1"/>
  <c r="BZ69" i="1"/>
  <c r="CA69" i="1"/>
  <c r="CB69" i="1"/>
  <c r="CC69" i="1"/>
  <c r="CD69" i="1"/>
  <c r="CE69" i="1"/>
  <c r="CF69" i="1"/>
  <c r="CG69" i="1"/>
  <c r="CH69" i="1"/>
  <c r="CI69" i="1"/>
  <c r="CJ69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EA69" i="1"/>
  <c r="EB69" i="1"/>
  <c r="EC69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X70" i="1"/>
  <c r="AY70" i="1"/>
  <c r="AZ70" i="1"/>
  <c r="BA70" i="1"/>
  <c r="BB70" i="1"/>
  <c r="BC70" i="1"/>
  <c r="BD70" i="1"/>
  <c r="BE70" i="1"/>
  <c r="BF70" i="1"/>
  <c r="BG70" i="1"/>
  <c r="BH70" i="1"/>
  <c r="BI70" i="1"/>
  <c r="BJ70" i="1"/>
  <c r="BK70" i="1"/>
  <c r="BL70" i="1"/>
  <c r="BM70" i="1"/>
  <c r="BN70" i="1"/>
  <c r="BO70" i="1"/>
  <c r="BP70" i="1"/>
  <c r="BQ70" i="1"/>
  <c r="BR70" i="1"/>
  <c r="BS70" i="1"/>
  <c r="BT70" i="1"/>
  <c r="BU70" i="1"/>
  <c r="BV70" i="1"/>
  <c r="BW70" i="1"/>
  <c r="BX70" i="1"/>
  <c r="BY70" i="1"/>
  <c r="BZ70" i="1"/>
  <c r="CA70" i="1"/>
  <c r="CB70" i="1"/>
  <c r="CC70" i="1"/>
  <c r="CD70" i="1"/>
  <c r="CE70" i="1"/>
  <c r="CF70" i="1"/>
  <c r="CG70" i="1"/>
  <c r="CH70" i="1"/>
  <c r="CI70" i="1"/>
  <c r="CJ70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EA70" i="1"/>
  <c r="EB70" i="1"/>
  <c r="EC70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X71" i="1"/>
  <c r="AY71" i="1"/>
  <c r="AZ71" i="1"/>
  <c r="BA71" i="1"/>
  <c r="BB71" i="1"/>
  <c r="BC71" i="1"/>
  <c r="BD71" i="1"/>
  <c r="BE71" i="1"/>
  <c r="BF71" i="1"/>
  <c r="BG71" i="1"/>
  <c r="BH71" i="1"/>
  <c r="BI71" i="1"/>
  <c r="BJ71" i="1"/>
  <c r="BK71" i="1"/>
  <c r="BL71" i="1"/>
  <c r="BM71" i="1"/>
  <c r="BN71" i="1"/>
  <c r="BO71" i="1"/>
  <c r="BP71" i="1"/>
  <c r="BQ71" i="1"/>
  <c r="BR71" i="1"/>
  <c r="BS71" i="1"/>
  <c r="BT71" i="1"/>
  <c r="BU71" i="1"/>
  <c r="BV71" i="1"/>
  <c r="BW71" i="1"/>
  <c r="BX71" i="1"/>
  <c r="BY71" i="1"/>
  <c r="BZ71" i="1"/>
  <c r="CA71" i="1"/>
  <c r="CB71" i="1"/>
  <c r="CC71" i="1"/>
  <c r="CD71" i="1"/>
  <c r="CE71" i="1"/>
  <c r="CF71" i="1"/>
  <c r="CG71" i="1"/>
  <c r="CH71" i="1"/>
  <c r="CI71" i="1"/>
  <c r="CJ71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EA71" i="1"/>
  <c r="EB71" i="1"/>
  <c r="EC71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X72" i="1"/>
  <c r="AY72" i="1"/>
  <c r="AZ72" i="1"/>
  <c r="BA72" i="1"/>
  <c r="BB72" i="1"/>
  <c r="BC72" i="1"/>
  <c r="BD72" i="1"/>
  <c r="BE72" i="1"/>
  <c r="BF72" i="1"/>
  <c r="BG72" i="1"/>
  <c r="BH72" i="1"/>
  <c r="BI72" i="1"/>
  <c r="BJ72" i="1"/>
  <c r="BK72" i="1"/>
  <c r="BL72" i="1"/>
  <c r="BM72" i="1"/>
  <c r="BN72" i="1"/>
  <c r="BO72" i="1"/>
  <c r="BP72" i="1"/>
  <c r="BQ72" i="1"/>
  <c r="BR72" i="1"/>
  <c r="BS72" i="1"/>
  <c r="BT72" i="1"/>
  <c r="BU72" i="1"/>
  <c r="BV72" i="1"/>
  <c r="BW72" i="1"/>
  <c r="BX72" i="1"/>
  <c r="BY72" i="1"/>
  <c r="BZ72" i="1"/>
  <c r="CA72" i="1"/>
  <c r="CB72" i="1"/>
  <c r="CC72" i="1"/>
  <c r="CD72" i="1"/>
  <c r="CE72" i="1"/>
  <c r="CF72" i="1"/>
  <c r="CG72" i="1"/>
  <c r="CH72" i="1"/>
  <c r="CI72" i="1"/>
  <c r="CJ72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EA72" i="1"/>
  <c r="EB72" i="1"/>
  <c r="EC72" i="1"/>
  <c r="B73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X73" i="1"/>
  <c r="AY73" i="1"/>
  <c r="AZ73" i="1"/>
  <c r="BA73" i="1"/>
  <c r="BB73" i="1"/>
  <c r="BC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BX73" i="1"/>
  <c r="BY73" i="1"/>
  <c r="BZ73" i="1"/>
  <c r="CA73" i="1"/>
  <c r="CB73" i="1"/>
  <c r="CC73" i="1"/>
  <c r="CD73" i="1"/>
  <c r="CE73" i="1"/>
  <c r="CF73" i="1"/>
  <c r="CG73" i="1"/>
  <c r="CH73" i="1"/>
  <c r="CI73" i="1"/>
  <c r="CJ73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EA73" i="1"/>
  <c r="EB73" i="1"/>
  <c r="EC73" i="1"/>
  <c r="B74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X74" i="1"/>
  <c r="AY74" i="1"/>
  <c r="AZ74" i="1"/>
  <c r="BA74" i="1"/>
  <c r="BB74" i="1"/>
  <c r="BC74" i="1"/>
  <c r="BD74" i="1"/>
  <c r="BE74" i="1"/>
  <c r="BF74" i="1"/>
  <c r="BG74" i="1"/>
  <c r="BH74" i="1"/>
  <c r="BI74" i="1"/>
  <c r="BJ74" i="1"/>
  <c r="BK74" i="1"/>
  <c r="BL74" i="1"/>
  <c r="BM74" i="1"/>
  <c r="BN74" i="1"/>
  <c r="BO74" i="1"/>
  <c r="BP74" i="1"/>
  <c r="BQ74" i="1"/>
  <c r="BR74" i="1"/>
  <c r="BS74" i="1"/>
  <c r="BT74" i="1"/>
  <c r="BU74" i="1"/>
  <c r="BV74" i="1"/>
  <c r="BW74" i="1"/>
  <c r="BX74" i="1"/>
  <c r="BY74" i="1"/>
  <c r="BZ74" i="1"/>
  <c r="CA74" i="1"/>
  <c r="CB74" i="1"/>
  <c r="CC74" i="1"/>
  <c r="CD74" i="1"/>
  <c r="CE74" i="1"/>
  <c r="CF74" i="1"/>
  <c r="CG74" i="1"/>
  <c r="CH74" i="1"/>
  <c r="CI74" i="1"/>
  <c r="CJ74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EA74" i="1"/>
  <c r="EB74" i="1"/>
  <c r="EC74" i="1"/>
  <c r="B75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X75" i="1"/>
  <c r="AY75" i="1"/>
  <c r="AZ75" i="1"/>
  <c r="BA75" i="1"/>
  <c r="BB75" i="1"/>
  <c r="BC75" i="1"/>
  <c r="BD75" i="1"/>
  <c r="BE75" i="1"/>
  <c r="BF75" i="1"/>
  <c r="BG75" i="1"/>
  <c r="BH75" i="1"/>
  <c r="BI75" i="1"/>
  <c r="BJ75" i="1"/>
  <c r="BK75" i="1"/>
  <c r="BL75" i="1"/>
  <c r="BM75" i="1"/>
  <c r="BN75" i="1"/>
  <c r="BO75" i="1"/>
  <c r="BP75" i="1"/>
  <c r="BQ75" i="1"/>
  <c r="BR75" i="1"/>
  <c r="BS75" i="1"/>
  <c r="BT75" i="1"/>
  <c r="BU75" i="1"/>
  <c r="BV75" i="1"/>
  <c r="BW75" i="1"/>
  <c r="BX75" i="1"/>
  <c r="BY75" i="1"/>
  <c r="BZ75" i="1"/>
  <c r="CA75" i="1"/>
  <c r="CB75" i="1"/>
  <c r="CC75" i="1"/>
  <c r="CD75" i="1"/>
  <c r="CE75" i="1"/>
  <c r="CF75" i="1"/>
  <c r="CG75" i="1"/>
  <c r="CH75" i="1"/>
  <c r="CI75" i="1"/>
  <c r="CJ75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EA75" i="1"/>
  <c r="EB75" i="1"/>
  <c r="EC75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AX76" i="1"/>
  <c r="AY76" i="1"/>
  <c r="AZ76" i="1"/>
  <c r="BA76" i="1"/>
  <c r="BB76" i="1"/>
  <c r="BC76" i="1"/>
  <c r="BD76" i="1"/>
  <c r="BE76" i="1"/>
  <c r="BF76" i="1"/>
  <c r="BG76" i="1"/>
  <c r="BH76" i="1"/>
  <c r="BI76" i="1"/>
  <c r="BJ76" i="1"/>
  <c r="BK76" i="1"/>
  <c r="BL76" i="1"/>
  <c r="BM76" i="1"/>
  <c r="BN76" i="1"/>
  <c r="BO76" i="1"/>
  <c r="BP76" i="1"/>
  <c r="BQ76" i="1"/>
  <c r="BR76" i="1"/>
  <c r="BS76" i="1"/>
  <c r="BT76" i="1"/>
  <c r="BU76" i="1"/>
  <c r="BV76" i="1"/>
  <c r="BW76" i="1"/>
  <c r="BX76" i="1"/>
  <c r="BY76" i="1"/>
  <c r="BZ76" i="1"/>
  <c r="CA76" i="1"/>
  <c r="CB76" i="1"/>
  <c r="CC76" i="1"/>
  <c r="CD76" i="1"/>
  <c r="CE76" i="1"/>
  <c r="CF76" i="1"/>
  <c r="CG76" i="1"/>
  <c r="CH76" i="1"/>
  <c r="CI76" i="1"/>
  <c r="CJ76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EA76" i="1"/>
  <c r="EB76" i="1"/>
  <c r="EC76" i="1"/>
  <c r="B77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AX77" i="1"/>
  <c r="AY77" i="1"/>
  <c r="AZ77" i="1"/>
  <c r="BA77" i="1"/>
  <c r="BB77" i="1"/>
  <c r="BC77" i="1"/>
  <c r="BD77" i="1"/>
  <c r="BE77" i="1"/>
  <c r="BF77" i="1"/>
  <c r="BG77" i="1"/>
  <c r="BH77" i="1"/>
  <c r="BI77" i="1"/>
  <c r="BJ77" i="1"/>
  <c r="BK77" i="1"/>
  <c r="BL77" i="1"/>
  <c r="BM77" i="1"/>
  <c r="BN77" i="1"/>
  <c r="BO77" i="1"/>
  <c r="BP77" i="1"/>
  <c r="BQ77" i="1"/>
  <c r="BR77" i="1"/>
  <c r="BS77" i="1"/>
  <c r="BT77" i="1"/>
  <c r="BU77" i="1"/>
  <c r="BV77" i="1"/>
  <c r="BW77" i="1"/>
  <c r="BX77" i="1"/>
  <c r="BY77" i="1"/>
  <c r="BZ77" i="1"/>
  <c r="CA77" i="1"/>
  <c r="CB77" i="1"/>
  <c r="CC77" i="1"/>
  <c r="CD77" i="1"/>
  <c r="CE77" i="1"/>
  <c r="CF77" i="1"/>
  <c r="CG77" i="1"/>
  <c r="CH77" i="1"/>
  <c r="CI77" i="1"/>
  <c r="CJ77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EA77" i="1"/>
  <c r="EB77" i="1"/>
  <c r="EC77" i="1"/>
  <c r="B78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AY78" i="1"/>
  <c r="AZ78" i="1"/>
  <c r="BA78" i="1"/>
  <c r="BB78" i="1"/>
  <c r="BC78" i="1"/>
  <c r="BD78" i="1"/>
  <c r="BE78" i="1"/>
  <c r="BF78" i="1"/>
  <c r="BG78" i="1"/>
  <c r="BH78" i="1"/>
  <c r="BI78" i="1"/>
  <c r="BJ78" i="1"/>
  <c r="BK78" i="1"/>
  <c r="BL78" i="1"/>
  <c r="BM78" i="1"/>
  <c r="BN78" i="1"/>
  <c r="BO78" i="1"/>
  <c r="BP78" i="1"/>
  <c r="BQ78" i="1"/>
  <c r="BR78" i="1"/>
  <c r="BS78" i="1"/>
  <c r="BT78" i="1"/>
  <c r="BU78" i="1"/>
  <c r="BV78" i="1"/>
  <c r="BW78" i="1"/>
  <c r="BX78" i="1"/>
  <c r="BY78" i="1"/>
  <c r="BZ78" i="1"/>
  <c r="CA78" i="1"/>
  <c r="CB78" i="1"/>
  <c r="CC78" i="1"/>
  <c r="CD78" i="1"/>
  <c r="CE78" i="1"/>
  <c r="CF78" i="1"/>
  <c r="CG78" i="1"/>
  <c r="CH78" i="1"/>
  <c r="CI78" i="1"/>
  <c r="CJ78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EA78" i="1"/>
  <c r="EB78" i="1"/>
  <c r="EC78" i="1"/>
  <c r="B79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X79" i="1"/>
  <c r="AY79" i="1"/>
  <c r="AZ79" i="1"/>
  <c r="BA79" i="1"/>
  <c r="BB79" i="1"/>
  <c r="BC79" i="1"/>
  <c r="BD79" i="1"/>
  <c r="BE79" i="1"/>
  <c r="BF79" i="1"/>
  <c r="BG79" i="1"/>
  <c r="BH79" i="1"/>
  <c r="BI79" i="1"/>
  <c r="BJ79" i="1"/>
  <c r="BK79" i="1"/>
  <c r="BL79" i="1"/>
  <c r="BM79" i="1"/>
  <c r="BN79" i="1"/>
  <c r="BO79" i="1"/>
  <c r="BP79" i="1"/>
  <c r="BQ79" i="1"/>
  <c r="BR79" i="1"/>
  <c r="BS79" i="1"/>
  <c r="BT79" i="1"/>
  <c r="BU79" i="1"/>
  <c r="BV79" i="1"/>
  <c r="BW79" i="1"/>
  <c r="BX79" i="1"/>
  <c r="BY79" i="1"/>
  <c r="BZ79" i="1"/>
  <c r="CA79" i="1"/>
  <c r="CB79" i="1"/>
  <c r="CC79" i="1"/>
  <c r="CD79" i="1"/>
  <c r="CE79" i="1"/>
  <c r="CF79" i="1"/>
  <c r="CG79" i="1"/>
  <c r="CH79" i="1"/>
  <c r="CI79" i="1"/>
  <c r="CJ79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EA79" i="1"/>
  <c r="EB79" i="1"/>
  <c r="EC79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AU80" i="1"/>
  <c r="AV80" i="1"/>
  <c r="AW80" i="1"/>
  <c r="AX80" i="1"/>
  <c r="AY80" i="1"/>
  <c r="AZ80" i="1"/>
  <c r="BA80" i="1"/>
  <c r="BB80" i="1"/>
  <c r="BC80" i="1"/>
  <c r="BD80" i="1"/>
  <c r="BE80" i="1"/>
  <c r="BF80" i="1"/>
  <c r="BG80" i="1"/>
  <c r="BH80" i="1"/>
  <c r="BI80" i="1"/>
  <c r="BJ80" i="1"/>
  <c r="BK80" i="1"/>
  <c r="BL80" i="1"/>
  <c r="BM80" i="1"/>
  <c r="BN80" i="1"/>
  <c r="BO80" i="1"/>
  <c r="BP80" i="1"/>
  <c r="BQ80" i="1"/>
  <c r="BR80" i="1"/>
  <c r="BS80" i="1"/>
  <c r="BT80" i="1"/>
  <c r="BU80" i="1"/>
  <c r="BV80" i="1"/>
  <c r="BW80" i="1"/>
  <c r="BX80" i="1"/>
  <c r="BY80" i="1"/>
  <c r="BZ80" i="1"/>
  <c r="CA80" i="1"/>
  <c r="CB80" i="1"/>
  <c r="CC80" i="1"/>
  <c r="CD80" i="1"/>
  <c r="CE80" i="1"/>
  <c r="CF80" i="1"/>
  <c r="CG80" i="1"/>
  <c r="CH80" i="1"/>
  <c r="CI80" i="1"/>
  <c r="CJ80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EA80" i="1"/>
  <c r="EB80" i="1"/>
  <c r="EC80" i="1"/>
  <c r="B81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BI81" i="1"/>
  <c r="BJ81" i="1"/>
  <c r="BK81" i="1"/>
  <c r="BL81" i="1"/>
  <c r="BM81" i="1"/>
  <c r="BN81" i="1"/>
  <c r="BO81" i="1"/>
  <c r="BP81" i="1"/>
  <c r="BQ81" i="1"/>
  <c r="BR81" i="1"/>
  <c r="BS81" i="1"/>
  <c r="BT81" i="1"/>
  <c r="BU81" i="1"/>
  <c r="BV81" i="1"/>
  <c r="BW81" i="1"/>
  <c r="BX81" i="1"/>
  <c r="BY81" i="1"/>
  <c r="BZ81" i="1"/>
  <c r="CA81" i="1"/>
  <c r="CB81" i="1"/>
  <c r="CC81" i="1"/>
  <c r="CD81" i="1"/>
  <c r="CE81" i="1"/>
  <c r="CF81" i="1"/>
  <c r="CG81" i="1"/>
  <c r="CH81" i="1"/>
  <c r="CI81" i="1"/>
  <c r="CJ81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EA81" i="1"/>
  <c r="EB81" i="1"/>
  <c r="EC81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X82" i="1"/>
  <c r="AY82" i="1"/>
  <c r="AZ82" i="1"/>
  <c r="BA82" i="1"/>
  <c r="BB82" i="1"/>
  <c r="BC82" i="1"/>
  <c r="BD82" i="1"/>
  <c r="BE82" i="1"/>
  <c r="BF82" i="1"/>
  <c r="BG82" i="1"/>
  <c r="BH82" i="1"/>
  <c r="BI82" i="1"/>
  <c r="BJ82" i="1"/>
  <c r="BK82" i="1"/>
  <c r="BL82" i="1"/>
  <c r="BM82" i="1"/>
  <c r="BN82" i="1"/>
  <c r="BO82" i="1"/>
  <c r="BP82" i="1"/>
  <c r="BQ82" i="1"/>
  <c r="BR82" i="1"/>
  <c r="BS82" i="1"/>
  <c r="BT82" i="1"/>
  <c r="BU82" i="1"/>
  <c r="BV82" i="1"/>
  <c r="BW82" i="1"/>
  <c r="BX82" i="1"/>
  <c r="BY82" i="1"/>
  <c r="BZ82" i="1"/>
  <c r="CA82" i="1"/>
  <c r="CB82" i="1"/>
  <c r="CC82" i="1"/>
  <c r="CD82" i="1"/>
  <c r="CE82" i="1"/>
  <c r="CF82" i="1"/>
  <c r="CG82" i="1"/>
  <c r="CH82" i="1"/>
  <c r="CI82" i="1"/>
  <c r="CJ82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EA82" i="1"/>
  <c r="EB82" i="1"/>
  <c r="EC82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X83" i="1"/>
  <c r="AY83" i="1"/>
  <c r="AZ83" i="1"/>
  <c r="BA83" i="1"/>
  <c r="BB83" i="1"/>
  <c r="BC83" i="1"/>
  <c r="BD83" i="1"/>
  <c r="BE83" i="1"/>
  <c r="BF83" i="1"/>
  <c r="BG83" i="1"/>
  <c r="BH83" i="1"/>
  <c r="BI83" i="1"/>
  <c r="BJ83" i="1"/>
  <c r="BK83" i="1"/>
  <c r="BL83" i="1"/>
  <c r="BM83" i="1"/>
  <c r="BN83" i="1"/>
  <c r="BO83" i="1"/>
  <c r="BP83" i="1"/>
  <c r="BQ83" i="1"/>
  <c r="BR83" i="1"/>
  <c r="BS83" i="1"/>
  <c r="BT83" i="1"/>
  <c r="BU83" i="1"/>
  <c r="BV83" i="1"/>
  <c r="BW83" i="1"/>
  <c r="BX83" i="1"/>
  <c r="BY83" i="1"/>
  <c r="BZ83" i="1"/>
  <c r="CA83" i="1"/>
  <c r="CB83" i="1"/>
  <c r="CC83" i="1"/>
  <c r="CD83" i="1"/>
  <c r="CE83" i="1"/>
  <c r="CF83" i="1"/>
  <c r="CG83" i="1"/>
  <c r="CH83" i="1"/>
  <c r="CI83" i="1"/>
  <c r="CJ83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EA83" i="1"/>
  <c r="EB83" i="1"/>
  <c r="EC83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BQ84" i="1"/>
  <c r="BR84" i="1"/>
  <c r="BS84" i="1"/>
  <c r="BT84" i="1"/>
  <c r="BU84" i="1"/>
  <c r="BV84" i="1"/>
  <c r="BW84" i="1"/>
  <c r="BX84" i="1"/>
  <c r="BY84" i="1"/>
  <c r="BZ84" i="1"/>
  <c r="CA84" i="1"/>
  <c r="CB84" i="1"/>
  <c r="CC84" i="1"/>
  <c r="CD84" i="1"/>
  <c r="CE84" i="1"/>
  <c r="CF84" i="1"/>
  <c r="CG84" i="1"/>
  <c r="CH84" i="1"/>
  <c r="CI84" i="1"/>
  <c r="CJ84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EA84" i="1"/>
  <c r="EB84" i="1"/>
  <c r="EC84" i="1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AU85" i="1"/>
  <c r="AV85" i="1"/>
  <c r="AW85" i="1"/>
  <c r="AX85" i="1"/>
  <c r="AY85" i="1"/>
  <c r="AZ85" i="1"/>
  <c r="BA85" i="1"/>
  <c r="BB85" i="1"/>
  <c r="BC85" i="1"/>
  <c r="BD85" i="1"/>
  <c r="BE85" i="1"/>
  <c r="BF85" i="1"/>
  <c r="BG85" i="1"/>
  <c r="BH85" i="1"/>
  <c r="BI85" i="1"/>
  <c r="BJ85" i="1"/>
  <c r="BK85" i="1"/>
  <c r="BL85" i="1"/>
  <c r="BM85" i="1"/>
  <c r="BN85" i="1"/>
  <c r="BO85" i="1"/>
  <c r="BP85" i="1"/>
  <c r="BQ85" i="1"/>
  <c r="BR85" i="1"/>
  <c r="BS85" i="1"/>
  <c r="BT85" i="1"/>
  <c r="BU85" i="1"/>
  <c r="BV85" i="1"/>
  <c r="BW85" i="1"/>
  <c r="BX85" i="1"/>
  <c r="BY85" i="1"/>
  <c r="BZ85" i="1"/>
  <c r="CA85" i="1"/>
  <c r="CB85" i="1"/>
  <c r="CC85" i="1"/>
  <c r="CD85" i="1"/>
  <c r="CE85" i="1"/>
  <c r="CF85" i="1"/>
  <c r="CG85" i="1"/>
  <c r="CH85" i="1"/>
  <c r="CI85" i="1"/>
  <c r="CJ85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EA85" i="1"/>
  <c r="EB85" i="1"/>
  <c r="EC85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AX86" i="1"/>
  <c r="AY86" i="1"/>
  <c r="AZ86" i="1"/>
  <c r="BA86" i="1"/>
  <c r="BB86" i="1"/>
  <c r="BC86" i="1"/>
  <c r="BD86" i="1"/>
  <c r="BE86" i="1"/>
  <c r="BF86" i="1"/>
  <c r="BG86" i="1"/>
  <c r="BH86" i="1"/>
  <c r="BI86" i="1"/>
  <c r="BJ86" i="1"/>
  <c r="BK86" i="1"/>
  <c r="BL86" i="1"/>
  <c r="BM86" i="1"/>
  <c r="BN86" i="1"/>
  <c r="BO86" i="1"/>
  <c r="BP86" i="1"/>
  <c r="BQ86" i="1"/>
  <c r="BR86" i="1"/>
  <c r="BS86" i="1"/>
  <c r="BT86" i="1"/>
  <c r="BU86" i="1"/>
  <c r="BV86" i="1"/>
  <c r="BW86" i="1"/>
  <c r="BX86" i="1"/>
  <c r="BY86" i="1"/>
  <c r="BZ86" i="1"/>
  <c r="CA86" i="1"/>
  <c r="CB86" i="1"/>
  <c r="CC86" i="1"/>
  <c r="CD86" i="1"/>
  <c r="CE86" i="1"/>
  <c r="CF86" i="1"/>
  <c r="CG86" i="1"/>
  <c r="CH86" i="1"/>
  <c r="CI86" i="1"/>
  <c r="CJ86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EA86" i="1"/>
  <c r="EB86" i="1"/>
  <c r="EC86" i="1"/>
  <c r="B87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AU87" i="1"/>
  <c r="AV87" i="1"/>
  <c r="AW87" i="1"/>
  <c r="AX87" i="1"/>
  <c r="AY87" i="1"/>
  <c r="AZ87" i="1"/>
  <c r="BA87" i="1"/>
  <c r="BB87" i="1"/>
  <c r="BC87" i="1"/>
  <c r="BD87" i="1"/>
  <c r="BE87" i="1"/>
  <c r="BF87" i="1"/>
  <c r="BG87" i="1"/>
  <c r="BH87" i="1"/>
  <c r="BI87" i="1"/>
  <c r="BJ87" i="1"/>
  <c r="BK87" i="1"/>
  <c r="BL87" i="1"/>
  <c r="BM87" i="1"/>
  <c r="BN87" i="1"/>
  <c r="BO87" i="1"/>
  <c r="BP87" i="1"/>
  <c r="BQ87" i="1"/>
  <c r="BR87" i="1"/>
  <c r="BS87" i="1"/>
  <c r="BT87" i="1"/>
  <c r="BU87" i="1"/>
  <c r="BV87" i="1"/>
  <c r="BW87" i="1"/>
  <c r="BX87" i="1"/>
  <c r="BY87" i="1"/>
  <c r="BZ87" i="1"/>
  <c r="CA87" i="1"/>
  <c r="CB87" i="1"/>
  <c r="CC87" i="1"/>
  <c r="CD87" i="1"/>
  <c r="CE87" i="1"/>
  <c r="CF87" i="1"/>
  <c r="CG87" i="1"/>
  <c r="CH87" i="1"/>
  <c r="CI87" i="1"/>
  <c r="CJ87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EA87" i="1"/>
  <c r="EB87" i="1"/>
  <c r="EC87" i="1"/>
  <c r="B88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X88" i="1"/>
  <c r="AY88" i="1"/>
  <c r="AZ88" i="1"/>
  <c r="BA88" i="1"/>
  <c r="BB88" i="1"/>
  <c r="BC88" i="1"/>
  <c r="BD88" i="1"/>
  <c r="BE88" i="1"/>
  <c r="BF88" i="1"/>
  <c r="BG88" i="1"/>
  <c r="BH88" i="1"/>
  <c r="BI88" i="1"/>
  <c r="BJ88" i="1"/>
  <c r="BK88" i="1"/>
  <c r="BL88" i="1"/>
  <c r="BM88" i="1"/>
  <c r="BN88" i="1"/>
  <c r="BO88" i="1"/>
  <c r="BP88" i="1"/>
  <c r="BQ88" i="1"/>
  <c r="BR88" i="1"/>
  <c r="BS88" i="1"/>
  <c r="BT88" i="1"/>
  <c r="BU88" i="1"/>
  <c r="BV88" i="1"/>
  <c r="BW88" i="1"/>
  <c r="BX88" i="1"/>
  <c r="BY88" i="1"/>
  <c r="BZ88" i="1"/>
  <c r="CA88" i="1"/>
  <c r="CB88" i="1"/>
  <c r="CC88" i="1"/>
  <c r="CD88" i="1"/>
  <c r="CE88" i="1"/>
  <c r="CF88" i="1"/>
  <c r="CG88" i="1"/>
  <c r="CH88" i="1"/>
  <c r="CI88" i="1"/>
  <c r="CJ88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EA88" i="1"/>
  <c r="EB88" i="1"/>
  <c r="EC88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X89" i="1"/>
  <c r="AY89" i="1"/>
  <c r="AZ89" i="1"/>
  <c r="BA89" i="1"/>
  <c r="BB89" i="1"/>
  <c r="BC89" i="1"/>
  <c r="BD89" i="1"/>
  <c r="BE89" i="1"/>
  <c r="BF89" i="1"/>
  <c r="BG89" i="1"/>
  <c r="BH89" i="1"/>
  <c r="BI89" i="1"/>
  <c r="BJ89" i="1"/>
  <c r="BK89" i="1"/>
  <c r="BL89" i="1"/>
  <c r="BM89" i="1"/>
  <c r="BN89" i="1"/>
  <c r="BO89" i="1"/>
  <c r="BP89" i="1"/>
  <c r="BQ89" i="1"/>
  <c r="BR89" i="1"/>
  <c r="BS89" i="1"/>
  <c r="BT89" i="1"/>
  <c r="BU89" i="1"/>
  <c r="BV89" i="1"/>
  <c r="BW89" i="1"/>
  <c r="BX89" i="1"/>
  <c r="BY89" i="1"/>
  <c r="BZ89" i="1"/>
  <c r="CA89" i="1"/>
  <c r="CB89" i="1"/>
  <c r="CC89" i="1"/>
  <c r="CD89" i="1"/>
  <c r="CE89" i="1"/>
  <c r="CF89" i="1"/>
  <c r="CG89" i="1"/>
  <c r="CH89" i="1"/>
  <c r="CI89" i="1"/>
  <c r="CJ89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EA89" i="1"/>
  <c r="EB89" i="1"/>
  <c r="EC89" i="1"/>
  <c r="B90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AU90" i="1"/>
  <c r="AV90" i="1"/>
  <c r="AW90" i="1"/>
  <c r="AX90" i="1"/>
  <c r="AY90" i="1"/>
  <c r="AZ90" i="1"/>
  <c r="BA90" i="1"/>
  <c r="BB90" i="1"/>
  <c r="BC90" i="1"/>
  <c r="BD90" i="1"/>
  <c r="BE90" i="1"/>
  <c r="BF90" i="1"/>
  <c r="BG90" i="1"/>
  <c r="BH90" i="1"/>
  <c r="BI90" i="1"/>
  <c r="BJ90" i="1"/>
  <c r="BK90" i="1"/>
  <c r="BL90" i="1"/>
  <c r="BM90" i="1"/>
  <c r="BN90" i="1"/>
  <c r="BO90" i="1"/>
  <c r="BP90" i="1"/>
  <c r="BQ90" i="1"/>
  <c r="BR90" i="1"/>
  <c r="BS90" i="1"/>
  <c r="BT90" i="1"/>
  <c r="BU90" i="1"/>
  <c r="BV90" i="1"/>
  <c r="BW90" i="1"/>
  <c r="BX90" i="1"/>
  <c r="BY90" i="1"/>
  <c r="BZ90" i="1"/>
  <c r="CA90" i="1"/>
  <c r="CB90" i="1"/>
  <c r="CC90" i="1"/>
  <c r="CD90" i="1"/>
  <c r="CE90" i="1"/>
  <c r="CF90" i="1"/>
  <c r="CG90" i="1"/>
  <c r="CH90" i="1"/>
  <c r="CI90" i="1"/>
  <c r="CJ90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EA90" i="1"/>
  <c r="EB90" i="1"/>
  <c r="EC90" i="1"/>
  <c r="B91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X91" i="1"/>
  <c r="AY91" i="1"/>
  <c r="AZ91" i="1"/>
  <c r="BA91" i="1"/>
  <c r="BB91" i="1"/>
  <c r="BC91" i="1"/>
  <c r="BD91" i="1"/>
  <c r="BE91" i="1"/>
  <c r="BF91" i="1"/>
  <c r="BG91" i="1"/>
  <c r="BH91" i="1"/>
  <c r="BI91" i="1"/>
  <c r="BJ91" i="1"/>
  <c r="BK91" i="1"/>
  <c r="BL91" i="1"/>
  <c r="BM91" i="1"/>
  <c r="BN91" i="1"/>
  <c r="BO91" i="1"/>
  <c r="BP91" i="1"/>
  <c r="BQ91" i="1"/>
  <c r="BR91" i="1"/>
  <c r="BS91" i="1"/>
  <c r="BT91" i="1"/>
  <c r="BU91" i="1"/>
  <c r="BV91" i="1"/>
  <c r="BW91" i="1"/>
  <c r="BX91" i="1"/>
  <c r="BY91" i="1"/>
  <c r="BZ91" i="1"/>
  <c r="CA91" i="1"/>
  <c r="CB91" i="1"/>
  <c r="CC91" i="1"/>
  <c r="CD91" i="1"/>
  <c r="CE91" i="1"/>
  <c r="CF91" i="1"/>
  <c r="CG91" i="1"/>
  <c r="CH91" i="1"/>
  <c r="CI91" i="1"/>
  <c r="CJ91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EA91" i="1"/>
  <c r="EB91" i="1"/>
  <c r="EC91" i="1"/>
  <c r="B92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AU92" i="1"/>
  <c r="AV92" i="1"/>
  <c r="AW92" i="1"/>
  <c r="AX92" i="1"/>
  <c r="AY92" i="1"/>
  <c r="AZ92" i="1"/>
  <c r="BA92" i="1"/>
  <c r="BB92" i="1"/>
  <c r="BC92" i="1"/>
  <c r="BD92" i="1"/>
  <c r="BE92" i="1"/>
  <c r="BF92" i="1"/>
  <c r="BG92" i="1"/>
  <c r="BH92" i="1"/>
  <c r="BI92" i="1"/>
  <c r="BJ92" i="1"/>
  <c r="BK92" i="1"/>
  <c r="BL92" i="1"/>
  <c r="BM92" i="1"/>
  <c r="BN92" i="1"/>
  <c r="BO92" i="1"/>
  <c r="BP92" i="1"/>
  <c r="BQ92" i="1"/>
  <c r="BR92" i="1"/>
  <c r="BS92" i="1"/>
  <c r="BT92" i="1"/>
  <c r="BU92" i="1"/>
  <c r="BV92" i="1"/>
  <c r="BW92" i="1"/>
  <c r="BX92" i="1"/>
  <c r="BY92" i="1"/>
  <c r="BZ92" i="1"/>
  <c r="CA92" i="1"/>
  <c r="CB92" i="1"/>
  <c r="CC92" i="1"/>
  <c r="CD92" i="1"/>
  <c r="CE92" i="1"/>
  <c r="CF92" i="1"/>
  <c r="CG92" i="1"/>
  <c r="CH92" i="1"/>
  <c r="CI92" i="1"/>
  <c r="CJ92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EA92" i="1"/>
  <c r="EB92" i="1"/>
  <c r="EC92" i="1"/>
  <c r="B93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X93" i="1"/>
  <c r="AY93" i="1"/>
  <c r="AZ93" i="1"/>
  <c r="BA93" i="1"/>
  <c r="BB93" i="1"/>
  <c r="BC93" i="1"/>
  <c r="BD93" i="1"/>
  <c r="BE93" i="1"/>
  <c r="BF93" i="1"/>
  <c r="BG93" i="1"/>
  <c r="BH93" i="1"/>
  <c r="BI93" i="1"/>
  <c r="BJ93" i="1"/>
  <c r="BK93" i="1"/>
  <c r="BL93" i="1"/>
  <c r="BM93" i="1"/>
  <c r="BN93" i="1"/>
  <c r="BO93" i="1"/>
  <c r="BP93" i="1"/>
  <c r="BQ93" i="1"/>
  <c r="BR93" i="1"/>
  <c r="BS93" i="1"/>
  <c r="BT93" i="1"/>
  <c r="BU93" i="1"/>
  <c r="BV93" i="1"/>
  <c r="BW93" i="1"/>
  <c r="BX93" i="1"/>
  <c r="BY93" i="1"/>
  <c r="BZ93" i="1"/>
  <c r="CA93" i="1"/>
  <c r="CB93" i="1"/>
  <c r="CC93" i="1"/>
  <c r="CD93" i="1"/>
  <c r="CE93" i="1"/>
  <c r="CF93" i="1"/>
  <c r="CG93" i="1"/>
  <c r="CH93" i="1"/>
  <c r="CI93" i="1"/>
  <c r="CJ93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EA93" i="1"/>
  <c r="EB93" i="1"/>
  <c r="EC93" i="1"/>
  <c r="B94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X94" i="1"/>
  <c r="AY94" i="1"/>
  <c r="AZ94" i="1"/>
  <c r="BA94" i="1"/>
  <c r="BB94" i="1"/>
  <c r="BC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B95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BI95" i="1"/>
  <c r="BJ95" i="1"/>
  <c r="BK95" i="1"/>
  <c r="BL95" i="1"/>
  <c r="BM95" i="1"/>
  <c r="BN95" i="1"/>
  <c r="BO95" i="1"/>
  <c r="BP95" i="1"/>
  <c r="BQ95" i="1"/>
  <c r="BR95" i="1"/>
  <c r="BS95" i="1"/>
  <c r="BT95" i="1"/>
  <c r="BU95" i="1"/>
  <c r="BV95" i="1"/>
  <c r="BW95" i="1"/>
  <c r="BX95" i="1"/>
  <c r="BY95" i="1"/>
  <c r="BZ95" i="1"/>
  <c r="CA95" i="1"/>
  <c r="CB95" i="1"/>
  <c r="CC95" i="1"/>
  <c r="CD95" i="1"/>
  <c r="CE95" i="1"/>
  <c r="CF95" i="1"/>
  <c r="CG95" i="1"/>
  <c r="CH95" i="1"/>
  <c r="CI95" i="1"/>
  <c r="CJ95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EA95" i="1"/>
  <c r="EB95" i="1"/>
  <c r="EC95" i="1"/>
  <c r="B96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X96" i="1"/>
  <c r="AY96" i="1"/>
  <c r="AZ96" i="1"/>
  <c r="BA96" i="1"/>
  <c r="BB96" i="1"/>
  <c r="BC96" i="1"/>
  <c r="BD96" i="1"/>
  <c r="BE96" i="1"/>
  <c r="BF96" i="1"/>
  <c r="BG96" i="1"/>
  <c r="BH96" i="1"/>
  <c r="BI96" i="1"/>
  <c r="BJ96" i="1"/>
  <c r="BK96" i="1"/>
  <c r="BL96" i="1"/>
  <c r="BM96" i="1"/>
  <c r="BN96" i="1"/>
  <c r="BO96" i="1"/>
  <c r="BP96" i="1"/>
  <c r="BQ96" i="1"/>
  <c r="BR96" i="1"/>
  <c r="BS96" i="1"/>
  <c r="BT96" i="1"/>
  <c r="BU96" i="1"/>
  <c r="BV96" i="1"/>
  <c r="BW96" i="1"/>
  <c r="BX96" i="1"/>
  <c r="BY96" i="1"/>
  <c r="BZ96" i="1"/>
  <c r="CA96" i="1"/>
  <c r="CB96" i="1"/>
  <c r="CC96" i="1"/>
  <c r="CD96" i="1"/>
  <c r="CE96" i="1"/>
  <c r="CF96" i="1"/>
  <c r="CG96" i="1"/>
  <c r="CH96" i="1"/>
  <c r="CI96" i="1"/>
  <c r="CJ96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EA96" i="1"/>
  <c r="EB96" i="1"/>
  <c r="EC96" i="1"/>
  <c r="B97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X97" i="1"/>
  <c r="AY97" i="1"/>
  <c r="AZ97" i="1"/>
  <c r="BA97" i="1"/>
  <c r="BB97" i="1"/>
  <c r="BC97" i="1"/>
  <c r="BD97" i="1"/>
  <c r="BE97" i="1"/>
  <c r="BF97" i="1"/>
  <c r="BG97" i="1"/>
  <c r="BH97" i="1"/>
  <c r="BI97" i="1"/>
  <c r="BJ97" i="1"/>
  <c r="BK97" i="1"/>
  <c r="BL97" i="1"/>
  <c r="BM97" i="1"/>
  <c r="BN97" i="1"/>
  <c r="BO97" i="1"/>
  <c r="BP97" i="1"/>
  <c r="BQ97" i="1"/>
  <c r="BR97" i="1"/>
  <c r="BS97" i="1"/>
  <c r="BT97" i="1"/>
  <c r="BU97" i="1"/>
  <c r="BV97" i="1"/>
  <c r="BW97" i="1"/>
  <c r="BX97" i="1"/>
  <c r="BY97" i="1"/>
  <c r="BZ97" i="1"/>
  <c r="CA97" i="1"/>
  <c r="CB97" i="1"/>
  <c r="CC97" i="1"/>
  <c r="CD97" i="1"/>
  <c r="CE97" i="1"/>
  <c r="CF97" i="1"/>
  <c r="CG97" i="1"/>
  <c r="CH97" i="1"/>
  <c r="CI97" i="1"/>
  <c r="CJ97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EA97" i="1"/>
  <c r="EB97" i="1"/>
  <c r="EC97" i="1"/>
  <c r="B98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AX98" i="1"/>
  <c r="AY98" i="1"/>
  <c r="AZ98" i="1"/>
  <c r="BA98" i="1"/>
  <c r="BB98" i="1"/>
  <c r="BC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BX98" i="1"/>
  <c r="BY98" i="1"/>
  <c r="BZ98" i="1"/>
  <c r="CA98" i="1"/>
  <c r="CB98" i="1"/>
  <c r="CC98" i="1"/>
  <c r="CD98" i="1"/>
  <c r="CE98" i="1"/>
  <c r="CF98" i="1"/>
  <c r="CG98" i="1"/>
  <c r="CH98" i="1"/>
  <c r="CI98" i="1"/>
  <c r="CJ98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EA98" i="1"/>
  <c r="EB98" i="1"/>
  <c r="EC98" i="1"/>
  <c r="B99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X99" i="1"/>
  <c r="AY99" i="1"/>
  <c r="AZ99" i="1"/>
  <c r="BA99" i="1"/>
  <c r="BB99" i="1"/>
  <c r="BC99" i="1"/>
  <c r="BD99" i="1"/>
  <c r="BE99" i="1"/>
  <c r="BF99" i="1"/>
  <c r="BG99" i="1"/>
  <c r="BH99" i="1"/>
  <c r="BI99" i="1"/>
  <c r="BJ99" i="1"/>
  <c r="BK99" i="1"/>
  <c r="BL99" i="1"/>
  <c r="BM99" i="1"/>
  <c r="BN99" i="1"/>
  <c r="BO99" i="1"/>
  <c r="BP99" i="1"/>
  <c r="BQ99" i="1"/>
  <c r="BR99" i="1"/>
  <c r="BS99" i="1"/>
  <c r="BT99" i="1"/>
  <c r="BU99" i="1"/>
  <c r="BV99" i="1"/>
  <c r="BW99" i="1"/>
  <c r="BX99" i="1"/>
  <c r="BY99" i="1"/>
  <c r="BZ99" i="1"/>
  <c r="CA99" i="1"/>
  <c r="CB99" i="1"/>
  <c r="CC99" i="1"/>
  <c r="CD99" i="1"/>
  <c r="CE99" i="1"/>
  <c r="CF99" i="1"/>
  <c r="CG99" i="1"/>
  <c r="CH99" i="1"/>
  <c r="CI99" i="1"/>
  <c r="CJ99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EA99" i="1"/>
  <c r="EB99" i="1"/>
  <c r="EC99" i="1"/>
  <c r="B100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AX100" i="1"/>
  <c r="AY100" i="1"/>
  <c r="AZ100" i="1"/>
  <c r="BA100" i="1"/>
  <c r="BB100" i="1"/>
  <c r="BC100" i="1"/>
  <c r="BD100" i="1"/>
  <c r="BE100" i="1"/>
  <c r="BF100" i="1"/>
  <c r="BG100" i="1"/>
  <c r="BH100" i="1"/>
  <c r="BI100" i="1"/>
  <c r="BJ100" i="1"/>
  <c r="BK100" i="1"/>
  <c r="BL100" i="1"/>
  <c r="BM100" i="1"/>
  <c r="BN100" i="1"/>
  <c r="BO100" i="1"/>
  <c r="BP100" i="1"/>
  <c r="BQ100" i="1"/>
  <c r="BR100" i="1"/>
  <c r="BS100" i="1"/>
  <c r="BT100" i="1"/>
  <c r="BU100" i="1"/>
  <c r="BV100" i="1"/>
  <c r="BW100" i="1"/>
  <c r="BX100" i="1"/>
  <c r="BY100" i="1"/>
  <c r="BZ100" i="1"/>
  <c r="CA100" i="1"/>
  <c r="CB100" i="1"/>
  <c r="CC100" i="1"/>
  <c r="CD100" i="1"/>
  <c r="CE100" i="1"/>
  <c r="CF100" i="1"/>
  <c r="CG100" i="1"/>
  <c r="CH100" i="1"/>
  <c r="CI100" i="1"/>
  <c r="CJ100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EA100" i="1"/>
  <c r="EB100" i="1"/>
  <c r="EC100" i="1"/>
  <c r="B101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X101" i="1"/>
  <c r="AY101" i="1"/>
  <c r="AZ101" i="1"/>
  <c r="BA101" i="1"/>
  <c r="BB101" i="1"/>
  <c r="BC101" i="1"/>
  <c r="BD101" i="1"/>
  <c r="BE101" i="1"/>
  <c r="BF101" i="1"/>
  <c r="BG101" i="1"/>
  <c r="BH101" i="1"/>
  <c r="BI101" i="1"/>
  <c r="BJ101" i="1"/>
  <c r="BK101" i="1"/>
  <c r="BL101" i="1"/>
  <c r="BM101" i="1"/>
  <c r="BN101" i="1"/>
  <c r="BO101" i="1"/>
  <c r="BP101" i="1"/>
  <c r="BQ101" i="1"/>
  <c r="BR101" i="1"/>
  <c r="BS101" i="1"/>
  <c r="BT101" i="1"/>
  <c r="BU101" i="1"/>
  <c r="BV101" i="1"/>
  <c r="BW101" i="1"/>
  <c r="BX101" i="1"/>
  <c r="BY101" i="1"/>
  <c r="BZ101" i="1"/>
  <c r="CA101" i="1"/>
  <c r="CB101" i="1"/>
  <c r="CC101" i="1"/>
  <c r="CD101" i="1"/>
  <c r="CE101" i="1"/>
  <c r="CF101" i="1"/>
  <c r="CG101" i="1"/>
  <c r="CH101" i="1"/>
  <c r="CI101" i="1"/>
  <c r="CJ101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EA101" i="1"/>
  <c r="EB101" i="1"/>
  <c r="EC101" i="1"/>
  <c r="B102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X102" i="1"/>
  <c r="AY102" i="1"/>
  <c r="AZ102" i="1"/>
  <c r="BA102" i="1"/>
  <c r="BB102" i="1"/>
  <c r="BC102" i="1"/>
  <c r="BD102" i="1"/>
  <c r="BE102" i="1"/>
  <c r="BF102" i="1"/>
  <c r="BG102" i="1"/>
  <c r="BH102" i="1"/>
  <c r="BI102" i="1"/>
  <c r="BJ102" i="1"/>
  <c r="BK102" i="1"/>
  <c r="BL102" i="1"/>
  <c r="BM102" i="1"/>
  <c r="BN102" i="1"/>
  <c r="BO102" i="1"/>
  <c r="BP102" i="1"/>
  <c r="BQ102" i="1"/>
  <c r="BR102" i="1"/>
  <c r="BS102" i="1"/>
  <c r="BT102" i="1"/>
  <c r="BU102" i="1"/>
  <c r="BV102" i="1"/>
  <c r="BW102" i="1"/>
  <c r="BX102" i="1"/>
  <c r="BY102" i="1"/>
  <c r="BZ102" i="1"/>
  <c r="CA102" i="1"/>
  <c r="CB102" i="1"/>
  <c r="CC102" i="1"/>
  <c r="CD102" i="1"/>
  <c r="CE102" i="1"/>
  <c r="CF102" i="1"/>
  <c r="CG102" i="1"/>
  <c r="CH102" i="1"/>
  <c r="CI102" i="1"/>
  <c r="CJ102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EA102" i="1"/>
  <c r="EB102" i="1"/>
  <c r="EC102" i="1"/>
  <c r="B103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AX103" i="1"/>
  <c r="AY103" i="1"/>
  <c r="AZ103" i="1"/>
  <c r="BA103" i="1"/>
  <c r="BB103" i="1"/>
  <c r="BC103" i="1"/>
  <c r="BD103" i="1"/>
  <c r="BE103" i="1"/>
  <c r="BF103" i="1"/>
  <c r="BG103" i="1"/>
  <c r="BH103" i="1"/>
  <c r="BI103" i="1"/>
  <c r="BJ103" i="1"/>
  <c r="BK103" i="1"/>
  <c r="BL103" i="1"/>
  <c r="BM103" i="1"/>
  <c r="BN103" i="1"/>
  <c r="BO103" i="1"/>
  <c r="BP103" i="1"/>
  <c r="BQ103" i="1"/>
  <c r="BR103" i="1"/>
  <c r="BS103" i="1"/>
  <c r="BT103" i="1"/>
  <c r="BU103" i="1"/>
  <c r="BV103" i="1"/>
  <c r="BW103" i="1"/>
  <c r="BX103" i="1"/>
  <c r="BY103" i="1"/>
  <c r="BZ103" i="1"/>
  <c r="CA103" i="1"/>
  <c r="CB103" i="1"/>
  <c r="CC103" i="1"/>
  <c r="CD103" i="1"/>
  <c r="CE103" i="1"/>
  <c r="CF103" i="1"/>
  <c r="CG103" i="1"/>
  <c r="CH103" i="1"/>
  <c r="CI103" i="1"/>
  <c r="CJ103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EA103" i="1"/>
  <c r="EB103" i="1"/>
  <c r="EC103" i="1"/>
  <c r="B104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AX104" i="1"/>
  <c r="AY104" i="1"/>
  <c r="AZ104" i="1"/>
  <c r="BA104" i="1"/>
  <c r="BB104" i="1"/>
  <c r="BC104" i="1"/>
  <c r="BD104" i="1"/>
  <c r="BE104" i="1"/>
  <c r="BF104" i="1"/>
  <c r="BG104" i="1"/>
  <c r="BH104" i="1"/>
  <c r="BI104" i="1"/>
  <c r="BJ104" i="1"/>
  <c r="BK104" i="1"/>
  <c r="BL104" i="1"/>
  <c r="BM104" i="1"/>
  <c r="BN104" i="1"/>
  <c r="BO104" i="1"/>
  <c r="BP104" i="1"/>
  <c r="BQ104" i="1"/>
  <c r="BR104" i="1"/>
  <c r="BS104" i="1"/>
  <c r="BT104" i="1"/>
  <c r="BU104" i="1"/>
  <c r="BV104" i="1"/>
  <c r="BW104" i="1"/>
  <c r="BX104" i="1"/>
  <c r="BY104" i="1"/>
  <c r="BZ104" i="1"/>
  <c r="CA104" i="1"/>
  <c r="CB104" i="1"/>
  <c r="CC104" i="1"/>
  <c r="CD104" i="1"/>
  <c r="CE104" i="1"/>
  <c r="CF104" i="1"/>
  <c r="CG104" i="1"/>
  <c r="CH104" i="1"/>
  <c r="CI104" i="1"/>
  <c r="CJ104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EA104" i="1"/>
  <c r="EB104" i="1"/>
  <c r="EC104" i="1"/>
  <c r="EH104" i="1" l="1"/>
  <c r="EH103" i="1"/>
  <c r="EH102" i="1"/>
  <c r="EH101" i="1"/>
  <c r="EH100" i="1"/>
  <c r="EH99" i="1"/>
  <c r="EH98" i="1"/>
  <c r="EH97" i="1"/>
  <c r="EH96" i="1"/>
  <c r="EH95" i="1"/>
  <c r="EH94" i="1"/>
  <c r="EH93" i="1"/>
  <c r="EH92" i="1"/>
  <c r="EH91" i="1"/>
  <c r="EH90" i="1"/>
  <c r="EH89" i="1"/>
  <c r="EH88" i="1"/>
  <c r="EH87" i="1"/>
  <c r="EH86" i="1"/>
  <c r="EH85" i="1"/>
  <c r="EH84" i="1"/>
  <c r="EH83" i="1"/>
  <c r="EH82" i="1"/>
  <c r="EH81" i="1"/>
  <c r="EH80" i="1"/>
  <c r="EH79" i="1"/>
  <c r="EH78" i="1"/>
  <c r="EH77" i="1"/>
  <c r="EH76" i="1"/>
  <c r="EH75" i="1"/>
  <c r="EH74" i="1"/>
  <c r="EH73" i="1"/>
  <c r="EH72" i="1"/>
  <c r="EH71" i="1"/>
  <c r="EH70" i="1"/>
  <c r="EH69" i="1"/>
  <c r="EH68" i="1"/>
  <c r="EH67" i="1"/>
  <c r="EH66" i="1"/>
  <c r="EH65" i="1"/>
  <c r="EH64" i="1"/>
  <c r="EH63" i="1"/>
  <c r="EH62" i="1"/>
  <c r="EH61" i="1"/>
  <c r="EH60" i="1"/>
  <c r="EH59" i="1"/>
  <c r="EH58" i="1"/>
  <c r="EH57" i="1"/>
  <c r="EG58" i="1" l="1"/>
  <c r="EG59" i="1"/>
  <c r="EG60" i="1"/>
  <c r="EG61" i="1"/>
  <c r="EG62" i="1"/>
  <c r="EG63" i="1"/>
  <c r="EG64" i="1"/>
  <c r="EG65" i="1"/>
  <c r="EG66" i="1"/>
  <c r="EG67" i="1"/>
  <c r="EG68" i="1"/>
  <c r="EG69" i="1"/>
  <c r="EG70" i="1"/>
  <c r="EG71" i="1"/>
  <c r="EG72" i="1"/>
  <c r="EG73" i="1"/>
  <c r="EG74" i="1"/>
  <c r="EG75" i="1"/>
  <c r="EG76" i="1"/>
  <c r="EG77" i="1"/>
  <c r="EG78" i="1"/>
  <c r="EG79" i="1"/>
  <c r="EG80" i="1"/>
  <c r="EG81" i="1"/>
  <c r="EG82" i="1"/>
  <c r="EG83" i="1"/>
  <c r="EG84" i="1"/>
  <c r="EG85" i="1"/>
  <c r="EG86" i="1"/>
  <c r="EG87" i="1"/>
  <c r="EG88" i="1"/>
  <c r="EG89" i="1"/>
  <c r="EG90" i="1"/>
  <c r="EG91" i="1"/>
  <c r="EG92" i="1"/>
  <c r="EG93" i="1"/>
  <c r="EG94" i="1"/>
  <c r="EG95" i="1"/>
  <c r="EG96" i="1"/>
  <c r="EG97" i="1"/>
  <c r="EG98" i="1"/>
  <c r="EG99" i="1"/>
  <c r="EG100" i="1"/>
  <c r="EG101" i="1"/>
  <c r="EG102" i="1"/>
  <c r="EG103" i="1"/>
  <c r="EG104" i="1"/>
  <c r="EG57" i="1"/>
  <c r="L1" i="3" l="1"/>
  <c r="L75" i="3" l="1"/>
  <c r="L51" i="3"/>
  <c r="L43" i="3"/>
  <c r="L35" i="3"/>
  <c r="L19" i="3"/>
  <c r="L11" i="3"/>
  <c r="L74" i="3"/>
  <c r="L50" i="3"/>
  <c r="L42" i="3"/>
  <c r="L26" i="3"/>
  <c r="L18" i="3"/>
  <c r="L10" i="3"/>
  <c r="L73" i="3"/>
  <c r="L57" i="3"/>
  <c r="L49" i="3"/>
  <c r="L41" i="3"/>
  <c r="L25" i="3"/>
  <c r="L17" i="3"/>
  <c r="L67" i="3"/>
  <c r="L56" i="3"/>
  <c r="L48" i="3"/>
  <c r="L71" i="3" s="1"/>
  <c r="L40" i="3"/>
  <c r="L24" i="3"/>
  <c r="L16" i="3"/>
  <c r="L66" i="3"/>
  <c r="L55" i="3"/>
  <c r="L47" i="3"/>
  <c r="L70" i="3" s="1"/>
  <c r="L39" i="3"/>
  <c r="L23" i="3"/>
  <c r="L15" i="3"/>
  <c r="L54" i="3"/>
  <c r="L46" i="3"/>
  <c r="L69" i="3" s="1"/>
  <c r="L38" i="3"/>
  <c r="L22" i="3"/>
  <c r="L14" i="3"/>
  <c r="L53" i="3"/>
  <c r="L45" i="3"/>
  <c r="L37" i="3"/>
  <c r="L21" i="3"/>
  <c r="L20" i="3"/>
  <c r="L52" i="3"/>
  <c r="L12" i="3"/>
  <c r="L44" i="3"/>
  <c r="L36" i="3"/>
  <c r="L13" i="3"/>
  <c r="L76" i="3"/>
  <c r="L58" i="3" l="1"/>
  <c r="EF104" i="1" l="1"/>
  <c r="EE104" i="1"/>
  <c r="ED104" i="1"/>
  <c r="EF103" i="1"/>
  <c r="EE103" i="1"/>
  <c r="ED103" i="1"/>
  <c r="EF102" i="1"/>
  <c r="EE102" i="1"/>
  <c r="ED102" i="1"/>
  <c r="EF101" i="1"/>
  <c r="EE101" i="1"/>
  <c r="ED101" i="1"/>
  <c r="EF100" i="1"/>
  <c r="EE100" i="1"/>
  <c r="ED100" i="1"/>
  <c r="EF99" i="1"/>
  <c r="EE99" i="1"/>
  <c r="ED99" i="1"/>
  <c r="EF98" i="1"/>
  <c r="EE98" i="1"/>
  <c r="ED98" i="1"/>
  <c r="EF97" i="1"/>
  <c r="EE97" i="1"/>
  <c r="ED97" i="1"/>
  <c r="EF96" i="1"/>
  <c r="EE96" i="1"/>
  <c r="ED96" i="1"/>
  <c r="EF95" i="1"/>
  <c r="EE95" i="1"/>
  <c r="ED95" i="1"/>
  <c r="EF94" i="1"/>
  <c r="EE94" i="1"/>
  <c r="ED94" i="1"/>
  <c r="EF93" i="1"/>
  <c r="EE93" i="1"/>
  <c r="ED93" i="1"/>
  <c r="EF92" i="1"/>
  <c r="EE92" i="1"/>
  <c r="ED92" i="1"/>
  <c r="EF91" i="1"/>
  <c r="EE91" i="1"/>
  <c r="ED91" i="1"/>
  <c r="EF90" i="1"/>
  <c r="EE90" i="1"/>
  <c r="ED90" i="1"/>
  <c r="EF89" i="1"/>
  <c r="EE89" i="1"/>
  <c r="ED89" i="1"/>
  <c r="EF88" i="1"/>
  <c r="EE88" i="1"/>
  <c r="ED88" i="1"/>
  <c r="EF87" i="1"/>
  <c r="EE87" i="1"/>
  <c r="ED87" i="1"/>
  <c r="EF86" i="1"/>
  <c r="EE86" i="1"/>
  <c r="ED86" i="1"/>
  <c r="EF85" i="1"/>
  <c r="EE85" i="1"/>
  <c r="ED85" i="1"/>
  <c r="EF84" i="1"/>
  <c r="EE84" i="1"/>
  <c r="ED84" i="1"/>
  <c r="EF83" i="1"/>
  <c r="EE83" i="1"/>
  <c r="ED83" i="1"/>
  <c r="EF82" i="1"/>
  <c r="EE82" i="1"/>
  <c r="ED82" i="1"/>
  <c r="EF81" i="1"/>
  <c r="EE81" i="1"/>
  <c r="ED81" i="1"/>
  <c r="EF80" i="1"/>
  <c r="EE80" i="1"/>
  <c r="ED80" i="1"/>
  <c r="EF79" i="1"/>
  <c r="EE79" i="1"/>
  <c r="ED79" i="1"/>
  <c r="EF78" i="1"/>
  <c r="EE78" i="1"/>
  <c r="ED78" i="1"/>
  <c r="EF77" i="1"/>
  <c r="EE77" i="1"/>
  <c r="ED77" i="1"/>
  <c r="EF76" i="1"/>
  <c r="EE76" i="1"/>
  <c r="ED76" i="1"/>
  <c r="EF75" i="1"/>
  <c r="EE75" i="1"/>
  <c r="ED75" i="1"/>
  <c r="EF74" i="1"/>
  <c r="EE74" i="1"/>
  <c r="ED74" i="1"/>
  <c r="EF73" i="1"/>
  <c r="EE73" i="1"/>
  <c r="ED73" i="1"/>
  <c r="EF72" i="1"/>
  <c r="EE72" i="1"/>
  <c r="ED72" i="1"/>
  <c r="EF71" i="1"/>
  <c r="EE71" i="1"/>
  <c r="ED71" i="1"/>
  <c r="EF70" i="1"/>
  <c r="EE70" i="1"/>
  <c r="ED70" i="1"/>
  <c r="EF69" i="1"/>
  <c r="EE69" i="1"/>
  <c r="ED69" i="1"/>
  <c r="EF68" i="1"/>
  <c r="EE68" i="1"/>
  <c r="ED68" i="1"/>
  <c r="EF67" i="1"/>
  <c r="EE67" i="1"/>
  <c r="ED67" i="1"/>
  <c r="EF66" i="1"/>
  <c r="EE66" i="1"/>
  <c r="ED66" i="1"/>
  <c r="EF65" i="1"/>
  <c r="EE65" i="1"/>
  <c r="ED65" i="1"/>
  <c r="EF64" i="1"/>
  <c r="EE64" i="1"/>
  <c r="ED64" i="1"/>
  <c r="EF63" i="1"/>
  <c r="EE63" i="1"/>
  <c r="ED63" i="1"/>
  <c r="EF62" i="1"/>
  <c r="EE62" i="1"/>
  <c r="ED62" i="1"/>
  <c r="EF61" i="1"/>
  <c r="EE61" i="1"/>
  <c r="ED61" i="1"/>
  <c r="EF60" i="1"/>
  <c r="EE60" i="1"/>
  <c r="ED60" i="1"/>
  <c r="EF59" i="1"/>
  <c r="EE59" i="1"/>
  <c r="ED59" i="1"/>
  <c r="EF58" i="1"/>
  <c r="EE58" i="1"/>
  <c r="ED58" i="1"/>
  <c r="EF57" i="1"/>
  <c r="EE57" i="1"/>
  <c r="ED5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Alvarado Barrantes</author>
  </authors>
  <commentList>
    <comment ref="A13" authorId="0" shapeId="0" xr:uid="{BFA2545A-5F54-44AA-8740-6F51E1881217}">
      <text>
        <r>
          <rPr>
            <b/>
            <sz val="9"/>
            <color indexed="81"/>
            <rFont val="Tahoma"/>
            <family val="2"/>
          </rPr>
          <t>Impuesto selectivo de consumo importado</t>
        </r>
      </text>
    </comment>
    <comment ref="A1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Consumo Interno</t>
        </r>
        <r>
          <rPr>
            <sz val="9"/>
            <color indexed="81"/>
            <rFont val="Tahoma"/>
            <family val="2"/>
          </rPr>
          <t xml:space="preserve">
Impuesto selectivo del consumo interno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N2" authorId="0" shapeId="0" xr:uid="{86A661B9-8B20-4CC6-90D1-78612904BA70}">
      <text>
        <r>
          <rPr>
            <b/>
            <sz val="9"/>
            <color indexed="81"/>
            <rFont val="Tahoma"/>
            <family val="2"/>
          </rPr>
          <t>Consumo Interno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Alvarado Barrantes</author>
  </authors>
  <commentList>
    <comment ref="BB154" authorId="0" shapeId="0" xr:uid="{48942CD3-2ACC-4042-937F-8485D3FA6F17}">
      <text>
        <r>
          <rPr>
            <b/>
            <sz val="9"/>
            <color indexed="81"/>
            <rFont val="Tahoma"/>
            <family val="2"/>
          </rPr>
          <t>Ricardo Alvarado Barrantes:</t>
        </r>
        <r>
          <rPr>
            <sz val="9"/>
            <color indexed="81"/>
            <rFont val="Tahoma"/>
            <family val="2"/>
          </rPr>
          <t xml:space="preserve">
Según el PIB publicado por le Banco Central  el 23 de julio 2018 en la  Revisión del Programa  Monetario.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exión" type="4" refreshedVersion="6" deleted="1" saveData="1">
    <webPr sourceData="1" parsePre="1" consecutive="1" xl2000="1" htmlTables="1"/>
    <extLst>
      <ext xmlns:x15="http://schemas.microsoft.com/office/spreadsheetml/2010/11/main" uri="{DE250136-89BD-433C-8126-D09CA5730AF9}">
        <x15:connection id="" excludeFromRefreshAll="1"/>
      </ext>
    </extLst>
  </connection>
</connections>
</file>

<file path=xl/sharedStrings.xml><?xml version="1.0" encoding="utf-8"?>
<sst xmlns="http://schemas.openxmlformats.org/spreadsheetml/2006/main" count="2638" uniqueCount="783">
  <si>
    <t>Gobierno Central: ingresos, gastos y financiamiento, base devengado</t>
  </si>
  <si>
    <t>Cifras acumuladas entre enero y el mes t en millones de colones</t>
  </si>
  <si>
    <t>Enero/2006</t>
  </si>
  <si>
    <t>Febrero/2006</t>
  </si>
  <si>
    <t>Marzo/2006</t>
  </si>
  <si>
    <t>Abril/2006</t>
  </si>
  <si>
    <t>Mayo/2006</t>
  </si>
  <si>
    <t>Junio/2006</t>
  </si>
  <si>
    <t>Julio/2006</t>
  </si>
  <si>
    <t>Agosto/2006</t>
  </si>
  <si>
    <t>Septiembre/2006</t>
  </si>
  <si>
    <t>Octubre/2006</t>
  </si>
  <si>
    <t>Noviembre/2006</t>
  </si>
  <si>
    <t>Diciembre/2006</t>
  </si>
  <si>
    <t>Enero/2007</t>
  </si>
  <si>
    <t>Febrero/2007</t>
  </si>
  <si>
    <t>Marzo/2007</t>
  </si>
  <si>
    <t>Abril/2007</t>
  </si>
  <si>
    <t>Mayo/2007</t>
  </si>
  <si>
    <t>Junio/2007</t>
  </si>
  <si>
    <t>Julio/2007</t>
  </si>
  <si>
    <t>Agosto/2007</t>
  </si>
  <si>
    <t>Septiembre/2007</t>
  </si>
  <si>
    <t>Octubre/2007</t>
  </si>
  <si>
    <t>Noviembre/2007</t>
  </si>
  <si>
    <t>Diciembre/2007</t>
  </si>
  <si>
    <t>Enero/2008</t>
  </si>
  <si>
    <t>Febrero/2008</t>
  </si>
  <si>
    <t>Marzo/2008</t>
  </si>
  <si>
    <t>Abril/2008</t>
  </si>
  <si>
    <t>Mayo/2008</t>
  </si>
  <si>
    <t>Junio/2008</t>
  </si>
  <si>
    <t>Julio/2008</t>
  </si>
  <si>
    <t>Agosto/2008</t>
  </si>
  <si>
    <t>Septiembre/2008</t>
  </si>
  <si>
    <t>Octubre/2008</t>
  </si>
  <si>
    <t>Noviembre/2008</t>
  </si>
  <si>
    <t>Diciembre/2008</t>
  </si>
  <si>
    <t>Enero/2009</t>
  </si>
  <si>
    <t>Febrero/2009</t>
  </si>
  <si>
    <t>Marzo/2009</t>
  </si>
  <si>
    <t>Abril/2009</t>
  </si>
  <si>
    <t>Mayo/2009</t>
  </si>
  <si>
    <t>Junio/2009</t>
  </si>
  <si>
    <t>Julio/2009</t>
  </si>
  <si>
    <t>Agosto/2009</t>
  </si>
  <si>
    <t>Septiembre/2009</t>
  </si>
  <si>
    <t>Octubre/2009</t>
  </si>
  <si>
    <t>Noviembre/2009</t>
  </si>
  <si>
    <t>Diciembre/2009</t>
  </si>
  <si>
    <t>Enero/2010</t>
  </si>
  <si>
    <t>Febrero/2010</t>
  </si>
  <si>
    <t>Marzo/2010</t>
  </si>
  <si>
    <t>Abril/2010</t>
  </si>
  <si>
    <t>Mayo/2010</t>
  </si>
  <si>
    <t>Junio/2010</t>
  </si>
  <si>
    <t>Julio/2010</t>
  </si>
  <si>
    <t>Agosto/2010</t>
  </si>
  <si>
    <t>Septiembre/2010</t>
  </si>
  <si>
    <t>Octubre/2010</t>
  </si>
  <si>
    <t>Noviembre/2010</t>
  </si>
  <si>
    <t>Diciembre/2010</t>
  </si>
  <si>
    <t>Enero/2011</t>
  </si>
  <si>
    <t>Febrero/2011</t>
  </si>
  <si>
    <t>Marzo/2011</t>
  </si>
  <si>
    <t>Abril/2011</t>
  </si>
  <si>
    <t>Mayo/2011</t>
  </si>
  <si>
    <t>Junio/2011</t>
  </si>
  <si>
    <t>Julio/2011</t>
  </si>
  <si>
    <t>Agosto/2011</t>
  </si>
  <si>
    <t>Septiembre/2011</t>
  </si>
  <si>
    <t>Octubre/2011</t>
  </si>
  <si>
    <t>Noviembre/2011</t>
  </si>
  <si>
    <t>Diciembre/2011</t>
  </si>
  <si>
    <t>Enero/2012</t>
  </si>
  <si>
    <t>Febrero/2012</t>
  </si>
  <si>
    <t>Marzo/2012</t>
  </si>
  <si>
    <t>Abril/2012</t>
  </si>
  <si>
    <t>Mayo/2012</t>
  </si>
  <si>
    <t>Junio/2012</t>
  </si>
  <si>
    <t>Julio/2012</t>
  </si>
  <si>
    <t>Agosto/2012</t>
  </si>
  <si>
    <t>Septiembre/2012</t>
  </si>
  <si>
    <t>Octubre/2012</t>
  </si>
  <si>
    <t>Noviembre/2012</t>
  </si>
  <si>
    <t>Diciembre/2012</t>
  </si>
  <si>
    <t>Enero/2013</t>
  </si>
  <si>
    <t>Febrero/2013</t>
  </si>
  <si>
    <t>Marzo/2013</t>
  </si>
  <si>
    <t>Abril/2013</t>
  </si>
  <si>
    <t>Mayo/2013</t>
  </si>
  <si>
    <t>Junio/2013</t>
  </si>
  <si>
    <t>Julio/2013</t>
  </si>
  <si>
    <t>Agosto/2013</t>
  </si>
  <si>
    <t>Septiembre/2013</t>
  </si>
  <si>
    <t>Octubre/2013</t>
  </si>
  <si>
    <t>Noviembre/2013</t>
  </si>
  <si>
    <t>Diciembre/2013</t>
  </si>
  <si>
    <t>Enero/2014</t>
  </si>
  <si>
    <t>Febrero/2014</t>
  </si>
  <si>
    <t>Marzo/2014</t>
  </si>
  <si>
    <t>Abril/2014</t>
  </si>
  <si>
    <t>Mayo/2014</t>
  </si>
  <si>
    <t>Junio/2014</t>
  </si>
  <si>
    <t>Julio/2014</t>
  </si>
  <si>
    <t>Agosto/2014</t>
  </si>
  <si>
    <t>Septiembre/2014</t>
  </si>
  <si>
    <t>Octubre/2014</t>
  </si>
  <si>
    <t>Noviembre/2014</t>
  </si>
  <si>
    <t>Diciembre/2014</t>
  </si>
  <si>
    <t>Enero/2015</t>
  </si>
  <si>
    <t>Febrero/2015</t>
  </si>
  <si>
    <t>Marzo/2015</t>
  </si>
  <si>
    <t>Abril/2015</t>
  </si>
  <si>
    <t>Mayo/2015</t>
  </si>
  <si>
    <t>Junio/2015</t>
  </si>
  <si>
    <t>Julio/2015</t>
  </si>
  <si>
    <t>Agosto/2015</t>
  </si>
  <si>
    <t>Septiembre/2015</t>
  </si>
  <si>
    <t>Octubre/2015</t>
  </si>
  <si>
    <t>Noviembre/2015</t>
  </si>
  <si>
    <t>Diciembre/2015</t>
  </si>
  <si>
    <t>Enero/2016</t>
  </si>
  <si>
    <t>Febrero/2016</t>
  </si>
  <si>
    <t>Marzo/2016</t>
  </si>
  <si>
    <t>Abril/2016</t>
  </si>
  <si>
    <t>Mayo/2016</t>
  </si>
  <si>
    <t>Junio/2016</t>
  </si>
  <si>
    <t>Julio/2016</t>
  </si>
  <si>
    <t>Agosto/2016</t>
  </si>
  <si>
    <t>Septiembre/2016</t>
  </si>
  <si>
    <t>Octubre/2016</t>
  </si>
  <si>
    <t>Noviembre/2016</t>
  </si>
  <si>
    <t>Diciembre/2016</t>
  </si>
  <si>
    <t>Enero/2017</t>
  </si>
  <si>
    <t>Febrero/2017</t>
  </si>
  <si>
    <t>Marzo/2017</t>
  </si>
  <si>
    <t>A- Ingresos totales</t>
  </si>
  <si>
    <t xml:space="preserve">     Ingresos corrientes totales</t>
  </si>
  <si>
    <t xml:space="preserve">          Ingresos tributarios totales</t>
  </si>
  <si>
    <t xml:space="preserve">               Aduanas</t>
  </si>
  <si>
    <t xml:space="preserve">                    Sobre importaciones</t>
  </si>
  <si>
    <t xml:space="preserve">                    Sobre exportaciones</t>
  </si>
  <si>
    <t xml:space="preserve">                    Sobre ventas externas</t>
  </si>
  <si>
    <t xml:space="preserve">                    Sobre consumo</t>
  </si>
  <si>
    <t xml:space="preserve">               Impuesto a los Ingresos y Utilidades</t>
  </si>
  <si>
    <t xml:space="preserve">               Ventas internas</t>
  </si>
  <si>
    <t xml:space="preserve">               Consumo</t>
  </si>
  <si>
    <t xml:space="preserve">               Otros Ingresos Tributarios</t>
  </si>
  <si>
    <t xml:space="preserve">          Ingresos no tributarios</t>
  </si>
  <si>
    <t xml:space="preserve">               Contribuciones Sociales</t>
  </si>
  <si>
    <t xml:space="preserve">               Otros Ingresos no tributarios</t>
  </si>
  <si>
    <t xml:space="preserve">               Transferencias</t>
  </si>
  <si>
    <t xml:space="preserve">     Ingresos de capital</t>
  </si>
  <si>
    <t>B- Gastos totales</t>
  </si>
  <si>
    <t xml:space="preserve">     Gastos corrientes totales</t>
  </si>
  <si>
    <t xml:space="preserve">          Remuneraciones</t>
  </si>
  <si>
    <t xml:space="preserve">               Sueldos y salarios</t>
  </si>
  <si>
    <t xml:space="preserve">                    Cargas sociales</t>
  </si>
  <si>
    <t xml:space="preserve">          Gasto en bienes y servicios</t>
  </si>
  <si>
    <t xml:space="preserve">          Transferencias corrientes</t>
  </si>
  <si>
    <t xml:space="preserve">               Transferencias al sector privado</t>
  </si>
  <si>
    <t xml:space="preserve">               Transferencias al sector público</t>
  </si>
  <si>
    <t xml:space="preserve">               Transferencias al resto del mundo</t>
  </si>
  <si>
    <t xml:space="preserve">               Transferencias con recursos externos</t>
  </si>
  <si>
    <t xml:space="preserve">          Servicio de intereses</t>
  </si>
  <si>
    <t xml:space="preserve">               Servicio de intereses de deuda interna</t>
  </si>
  <si>
    <t xml:space="preserve">               Servicio de intereses de deuda externa</t>
  </si>
  <si>
    <t xml:space="preserve">     Gastos de capital totales</t>
  </si>
  <si>
    <t xml:space="preserve">          Inversiones en activos no financieros</t>
  </si>
  <si>
    <t xml:space="preserve">          Transferencias de capital</t>
  </si>
  <si>
    <t xml:space="preserve">               Al sector privado</t>
  </si>
  <si>
    <t xml:space="preserve">               Al sector público</t>
  </si>
  <si>
    <t xml:space="preserve">               Al sector externo</t>
  </si>
  <si>
    <t xml:space="preserve">               Con recursos externos</t>
  </si>
  <si>
    <t xml:space="preserve">     Capitalización Bancos</t>
  </si>
  <si>
    <t xml:space="preserve">     Concesión</t>
  </si>
  <si>
    <t>Resultado primario</t>
  </si>
  <si>
    <t>Ahorro corriente del gobierno central</t>
  </si>
  <si>
    <t>Resultado financiero</t>
  </si>
  <si>
    <t>Resultado financiero como % del PIB</t>
  </si>
  <si>
    <t>Discrepancia estadística</t>
  </si>
  <si>
    <t>Financiamiento</t>
  </si>
  <si>
    <t xml:space="preserve">     Financiamiento interno</t>
  </si>
  <si>
    <t xml:space="preserve">     Financiamiento externo</t>
  </si>
  <si>
    <t>Cifras sin acumular</t>
  </si>
  <si>
    <t>Ingresos corrientes totales</t>
  </si>
  <si>
    <t>Ingresos tributarios totales</t>
  </si>
  <si>
    <t>Aduanas</t>
  </si>
  <si>
    <t>Sobre importaciones</t>
  </si>
  <si>
    <t>Sobre exportaciones</t>
  </si>
  <si>
    <t>Sobre ventas externas</t>
  </si>
  <si>
    <t>Sobre consumo</t>
  </si>
  <si>
    <t>Impuesto a los Ingresos y Utilidades</t>
  </si>
  <si>
    <t>Ventas internas</t>
  </si>
  <si>
    <t>Consumo</t>
  </si>
  <si>
    <t>Otros Ingresos Tributarios</t>
  </si>
  <si>
    <t>Ingresos no tributarios</t>
  </si>
  <si>
    <t>Contribuciones Sociales</t>
  </si>
  <si>
    <t>Otros Ingresos no tributarios</t>
  </si>
  <si>
    <t>Transferencias</t>
  </si>
  <si>
    <t>Ingresos de capital</t>
  </si>
  <si>
    <t>Gastos corrientes totales</t>
  </si>
  <si>
    <t>Remuneraciones</t>
  </si>
  <si>
    <t>Sueldos y salarios</t>
  </si>
  <si>
    <t>Cargas sociales</t>
  </si>
  <si>
    <t>Gasto en bienes y servicios</t>
  </si>
  <si>
    <t>Transferencias corrientes</t>
  </si>
  <si>
    <t>Transferencias al sector privado</t>
  </si>
  <si>
    <t>Transferencias al sector público</t>
  </si>
  <si>
    <t>Transferencias al resto del mundo</t>
  </si>
  <si>
    <t>Transferencias con recursos externos</t>
  </si>
  <si>
    <t>Servicio de intereses</t>
  </si>
  <si>
    <t>Servicio de intereses de deuda interna</t>
  </si>
  <si>
    <t>Servicio de intereses de deuda externa</t>
  </si>
  <si>
    <t>Gastos de capital totales</t>
  </si>
  <si>
    <t>Inversiones en activos no financieros</t>
  </si>
  <si>
    <t>Transferencias de capital</t>
  </si>
  <si>
    <t>Al sector privado</t>
  </si>
  <si>
    <t>Al sector público</t>
  </si>
  <si>
    <t>Al sector externo</t>
  </si>
  <si>
    <t>Con recursos externos</t>
  </si>
  <si>
    <t>Capitalización Bancos</t>
  </si>
  <si>
    <t>Concesión</t>
  </si>
  <si>
    <t>Financiamiento interno</t>
  </si>
  <si>
    <t>Financiamiento externo</t>
  </si>
  <si>
    <t>Fecha</t>
  </si>
  <si>
    <t>Cifras acumuladas</t>
  </si>
  <si>
    <t>Estructura (%)</t>
  </si>
  <si>
    <t>Rubros</t>
  </si>
  <si>
    <t>Fuente: Ministerio de Hacienda y el BCCR.</t>
  </si>
  <si>
    <t>Gasto Primaro por habitante</t>
  </si>
  <si>
    <t>PIB</t>
  </si>
  <si>
    <t>Ingresos totales variación acumulada</t>
  </si>
  <si>
    <t>Ingresos totales variación interanual</t>
  </si>
  <si>
    <t>Variación Interanual Mensual y Acumulada</t>
  </si>
  <si>
    <t>Ingresos tributarios variación acumulada</t>
  </si>
  <si>
    <t>Ingresos tributarios variación interanual</t>
  </si>
  <si>
    <t>Impuesto a los Ingresos y Utilidades variación acumulada</t>
  </si>
  <si>
    <t>Impuesto a los Ingresos y Utilidades variación interanual</t>
  </si>
  <si>
    <t>Impuesto de Ventas variación acumulada</t>
  </si>
  <si>
    <t>Impuesto de Ventas variación interanual</t>
  </si>
  <si>
    <t>Gastos totales variación acumulada</t>
  </si>
  <si>
    <t>Gastos totales variación interanual</t>
  </si>
  <si>
    <t>Remuneraciones variación acumulada</t>
  </si>
  <si>
    <t>Remuneraciones variación interanual</t>
  </si>
  <si>
    <t>Escuela de Economía</t>
  </si>
  <si>
    <t>Gasto Primario por habitante</t>
  </si>
  <si>
    <t>Indicador</t>
  </si>
  <si>
    <t>Participación del gasto en inversión real directa respecto del gasto primario</t>
  </si>
  <si>
    <t>Indicador Solvencia: gastos corrientes respecto a los ingresos corrientes</t>
  </si>
  <si>
    <t>Participación servicios de la deuda (amort. + interes) respecto de los ingresos corrientes</t>
  </si>
  <si>
    <t>Población</t>
  </si>
  <si>
    <t xml:space="preserve">Participación gasto en remuneraciones respecto del gasto primario </t>
  </si>
  <si>
    <t xml:space="preserve">Ingresos corrientes por habitante </t>
  </si>
  <si>
    <t>Transferencias Corrientes</t>
  </si>
  <si>
    <t>Ingresos Totales del Gobierno Central</t>
  </si>
  <si>
    <t>Ingresos Tributarios del Gobierno Central</t>
  </si>
  <si>
    <t>Impuesto: Ingresos y Utilidades</t>
  </si>
  <si>
    <t>Impuesto de Ventas</t>
  </si>
  <si>
    <t>Gastos Totales del Gobierno Central</t>
  </si>
  <si>
    <t>Remuneraciones del Gobierno Central</t>
  </si>
  <si>
    <t>Indicadores agregados fiscales</t>
  </si>
  <si>
    <t>Gastos Corrientes variación acumulada</t>
  </si>
  <si>
    <t>Gastos Corrientes variación interanual</t>
  </si>
  <si>
    <t>Gastos Corrientes del Gobierno Central</t>
  </si>
  <si>
    <t>Estructura de Gastos Corrientes por Gastos</t>
  </si>
  <si>
    <t>Servicio de intereses variación acumulada</t>
  </si>
  <si>
    <t>Transferencias de Capital</t>
  </si>
  <si>
    <t>Impuesto de Aduanas</t>
  </si>
  <si>
    <t>Resultado Primario y Financiero</t>
  </si>
  <si>
    <t>Como porcentaje del PIB</t>
  </si>
  <si>
    <t>Resultado Primario del Gobierno Central</t>
  </si>
  <si>
    <t>Ahorro Corriente del Gobierno Central</t>
  </si>
  <si>
    <t>Participación servicios de la deuda (interes) respecto a los ingresos corrientes</t>
  </si>
  <si>
    <t>https://www.entrerios.gov.ar/minecon/userfiles/files/otros_archivos/IndFisFin2013.pdf</t>
  </si>
  <si>
    <t>Ingresos tributarios por habitante</t>
  </si>
  <si>
    <t>Gasto en Remuneraciones por habitante</t>
  </si>
  <si>
    <t>Impuesto de Ventas por habitante</t>
  </si>
  <si>
    <t>Indicador Solvencia:  ingresos corrientes respecto a los gastos corrientes</t>
  </si>
  <si>
    <t>Ingresos Tributarios respecto al PIB</t>
  </si>
  <si>
    <t>Indicadores de Ingreso</t>
  </si>
  <si>
    <t>Indicadores de Gasto</t>
  </si>
  <si>
    <t>Ingresos totales respecto al PIB</t>
  </si>
  <si>
    <t>Impuesto del Ventas respecto al PIB</t>
  </si>
  <si>
    <t>Remuneraciones respecto al PIB</t>
  </si>
  <si>
    <t>Gasto total respecto al PIB</t>
  </si>
  <si>
    <t>Gasto de capital respecto del gasto primario</t>
  </si>
  <si>
    <t>Gasto primario del Gobierno Central por habitante</t>
  </si>
  <si>
    <t>Gasto de capital respecto al PIB</t>
  </si>
  <si>
    <t>Ingresos y utilidades como porcentaje de los Ingresos Tributarios</t>
  </si>
  <si>
    <t>Pago de intereses % del PIB</t>
  </si>
  <si>
    <t>Resultado Primario como porcentaje del PIB</t>
  </si>
  <si>
    <t>Pago de intereses como porcentaje del PIB</t>
  </si>
  <si>
    <t>Resultado financiero como porcentaje del PIB</t>
  </si>
  <si>
    <t>Universidad Nacional de Costa Rica</t>
  </si>
  <si>
    <t>Abril/2017</t>
  </si>
  <si>
    <t>Variación acumulada</t>
  </si>
  <si>
    <t>Variación porcentual del nivel del mes respecto al mismo mes del año anterior.</t>
  </si>
  <si>
    <t>Nota Técnica</t>
  </si>
  <si>
    <t>Glosario de Términos</t>
  </si>
  <si>
    <t>http://www.bcrp.gob.pe/docs/Publicaciones/Guia-Metodologica/Guia-Metodologica-10.pdf</t>
  </si>
  <si>
    <t>Resultado y Financiamiento del Gobierno Central cifras acumuladas</t>
  </si>
  <si>
    <t>CIFRAS DEL GOBIERNO CENTRAL</t>
  </si>
  <si>
    <t>Gasto Corriente</t>
  </si>
  <si>
    <t>Gobierno Central</t>
  </si>
  <si>
    <t>Resultado Primario</t>
  </si>
  <si>
    <t>corresponde a la diferencia de los ingresos (corrientes y de capital) y los gastos no financieros (corrientes y de capital, excluyendo intereses).</t>
  </si>
  <si>
    <t>corresponde a un aumento del patrimonio neto como resultado de una transacción. Los ingresos del gobierno central se clasifican en ingresos corrientes y de capital.</t>
  </si>
  <si>
    <t>Ingresos corrientes</t>
  </si>
  <si>
    <t>Ingresos tributarios</t>
  </si>
  <si>
    <t>Comprende el gasto en sueldos y salarios incurridos por los diversos pliegos del gobierno central.</t>
  </si>
  <si>
    <t>Bienes y servicios</t>
  </si>
  <si>
    <t xml:space="preserve"> Incluye los gastos efectuados por la adquisición de bienes con vida útil menor a un año y el alquiler de servicios por todos los pliegos del gobierno central</t>
  </si>
  <si>
    <t>Defición del indicador</t>
  </si>
  <si>
    <t>Numerador</t>
  </si>
  <si>
    <t>Denominardor</t>
  </si>
  <si>
    <t>Definición</t>
  </si>
  <si>
    <t xml:space="preserve">Gasto Primario: suma de gastos corrientes y de capital, excluidos los pagos por intereses de deudapública ejecutado
</t>
  </si>
  <si>
    <t>Variación porcentual del nivel del mes vigente respecto al nivel del año anterior.</t>
  </si>
  <si>
    <t>Mayo/2017</t>
  </si>
  <si>
    <t>Ingresos totales</t>
  </si>
  <si>
    <t>Ingresos Totales</t>
  </si>
  <si>
    <t>Producto Interno Bruto a precios corrientes</t>
  </si>
  <si>
    <t>Indicador Solvencia</t>
  </si>
  <si>
    <t>Gastos corrientes</t>
  </si>
  <si>
    <t>Gasto total</t>
  </si>
  <si>
    <t>Gasto de capital</t>
  </si>
  <si>
    <t>Gasto Primario</t>
  </si>
  <si>
    <t>Gasto primario</t>
  </si>
  <si>
    <t>Pado de servicios de interes de la deuda</t>
  </si>
  <si>
    <t>Imgresos Corrientes</t>
  </si>
  <si>
    <t>Resultado financiero (incluye resultado primario más intereses)</t>
  </si>
  <si>
    <t>Programa de Estudios Fiscales</t>
  </si>
  <si>
    <t>Año</t>
  </si>
  <si>
    <t>Elaborado con información al día</t>
  </si>
  <si>
    <t>Evolución de indicadores fiscales seleccionados</t>
  </si>
  <si>
    <t>Nota técnica</t>
  </si>
  <si>
    <t>Ingresos Tributarios respecto al PIB (Presión Tributaria)</t>
  </si>
  <si>
    <t>Gasto de Remuneraciones respecto a Ingresos Corrientes</t>
  </si>
  <si>
    <t>Detalle del Gobierno Central cifras acumuladas, base devengado</t>
  </si>
  <si>
    <t>Variación acumulada (%)</t>
  </si>
  <si>
    <t>Gráficos</t>
  </si>
  <si>
    <t>Al mes de</t>
  </si>
  <si>
    <t>Ingresos del Gobierno Central, principales variables fiscales</t>
  </si>
  <si>
    <t>Gastos del Gobierno Central, principales variables fiscales</t>
  </si>
  <si>
    <t>Financiamiento del Gobierno Central, principales variables fiscales</t>
  </si>
  <si>
    <t>n.a.</t>
  </si>
  <si>
    <t>Resultado financiero (A-B)</t>
  </si>
  <si>
    <t>C- Gasto Total (sin Intereses)</t>
  </si>
  <si>
    <t>Resultado primario (A - C)</t>
  </si>
  <si>
    <t>Pago de intereses</t>
  </si>
  <si>
    <t>Resultado primario como % del PIB</t>
  </si>
  <si>
    <t>Pago de intereses como % del PIB</t>
  </si>
  <si>
    <t>Gastos del Gobierno Central cifras acumuladas</t>
  </si>
  <si>
    <t>Principales partidas del Resultado financiero, variación interanual y acumulada</t>
  </si>
  <si>
    <t>Principales partidas de Gastos, variación interanual y acumulada</t>
  </si>
  <si>
    <t>Principales partidas del Ingresos, variación interanual y acumulada</t>
  </si>
  <si>
    <t>Ahorro Corriente</t>
  </si>
  <si>
    <t>abarca todas las entidades que están consideradas en el Presupuesto General de la República: Poder Legislativo, Ejecutivo y Judicial, además del Tribunal Supremo de Elecciones (TSE). No incluye a las instituciones de seguridad social, Universidades Nacionales y Gobiernos Locales (Municipalidades)</t>
  </si>
  <si>
    <t>corresponde a la diferencia de los ingresos corrientes y los gastos corrientes.</t>
  </si>
  <si>
    <t>Los ingresos corrientes se clasifican en ingresos tributarios y no tributarios.</t>
  </si>
  <si>
    <t>consideran al monto de impuestos pagados por los contribuyentes al gobierno central, registrados a partir de la fecha de acreditación, donde se incluyen impuestos de Aduanas; Impuestos a los Ingresos y Utilidades; Ventas y Consumo; entre otros.</t>
  </si>
  <si>
    <t>consideran al monto de impuestos pagados por los contribuyentes al gobierno central, registrados a partir de la fecha de acreditación, donde se incluyen impuestos a las Contribuciones Sociales; Otros ingresos no tributarios y Transferencias.</t>
  </si>
  <si>
    <t xml:space="preserve">corresponden a egresos de naturaleza periódica destinados a la adquisición y contratación de bienes y servicios; la planilla de remuneraciones y pensiones a cargo del gobierno central así como a la transferencia de recursos a otras entidades del sector público y/o al sector privado. </t>
  </si>
  <si>
    <t>Este rubro comprende el gasto en pensiones,  los montos transferidos al resto del sector público y privado</t>
  </si>
  <si>
    <t>Ingresos del Gobierno Central cifras acumuladas</t>
  </si>
  <si>
    <t xml:space="preserve">Ingresos del Gobierno Central </t>
  </si>
  <si>
    <t>Gastos del Gobierno Central</t>
  </si>
  <si>
    <t>Resultado y Financiamiento del Gobierno Central</t>
  </si>
  <si>
    <r>
      <t xml:space="preserve">Tendencia </t>
    </r>
    <r>
      <rPr>
        <b/>
        <sz val="10"/>
        <color theme="1" tint="0.34998626667073579"/>
        <rFont val="Calibri"/>
        <family val="2"/>
        <scheme val="minor"/>
      </rPr>
      <t>(2010-2017)</t>
    </r>
  </si>
  <si>
    <t>Junio 2017</t>
  </si>
  <si>
    <t>Julio 2017</t>
  </si>
  <si>
    <t>Agosto 2017</t>
  </si>
  <si>
    <t>Setiembre 2017</t>
  </si>
  <si>
    <t>Octubre 2017</t>
  </si>
  <si>
    <t>Noviembre 2017</t>
  </si>
  <si>
    <t>Diciembre 2017</t>
  </si>
  <si>
    <t>Enero/2018</t>
  </si>
  <si>
    <t>Ingresos 1.1</t>
  </si>
  <si>
    <t>Ingresos 1.2</t>
  </si>
  <si>
    <t>43/51</t>
  </si>
  <si>
    <t>31/51</t>
  </si>
  <si>
    <t>6/5</t>
  </si>
  <si>
    <t>11/5</t>
  </si>
  <si>
    <t>12/5</t>
  </si>
  <si>
    <t>13/5</t>
  </si>
  <si>
    <t>14/5</t>
  </si>
  <si>
    <t>9 + 12</t>
  </si>
  <si>
    <t>Ingresos 1.3</t>
  </si>
  <si>
    <t>En miles de millones de colones</t>
  </si>
  <si>
    <t>Gastos totales (excluye intereses)</t>
  </si>
  <si>
    <t>Resultado Primario, Financiero y Pago en Intereses del Gobierno Central</t>
  </si>
  <si>
    <t>Resultado Primario, Ingresos y Gastos (excluyendo intereses) del Gobierno Central</t>
  </si>
  <si>
    <t>Resultado Primario % del PIB</t>
  </si>
  <si>
    <t>Gastos totales</t>
  </si>
  <si>
    <t>Resultado Financiero, Ingresos y Gastos del Gobierno Central</t>
  </si>
  <si>
    <t>Gastos totales (excluye intereses) como % del PIB</t>
  </si>
  <si>
    <t>Febrero/2018</t>
  </si>
  <si>
    <t>En miles de millones de Colones</t>
  </si>
  <si>
    <t>Resultado primario por habitante</t>
  </si>
  <si>
    <t>Resultado financiero por habitante</t>
  </si>
  <si>
    <t>Marzo/2018</t>
  </si>
  <si>
    <t>Abril/2018</t>
  </si>
  <si>
    <t>Mayo/2018</t>
  </si>
  <si>
    <t>Junio/2018</t>
  </si>
  <si>
    <t xml:space="preserve"> Julio/2018</t>
  </si>
  <si>
    <t xml:space="preserve"> Agosto/2018</t>
  </si>
  <si>
    <t>Columna1</t>
  </si>
  <si>
    <t>Formato BCCR</t>
  </si>
  <si>
    <t>Junio/2017</t>
  </si>
  <si>
    <t>Julio/2017</t>
  </si>
  <si>
    <t>Agosto/2017</t>
  </si>
  <si>
    <t>Septiembre/2017</t>
  </si>
  <si>
    <t>Octubre/2017</t>
  </si>
  <si>
    <t>Noviembre/2017</t>
  </si>
  <si>
    <t>Diciembre/2017</t>
  </si>
  <si>
    <t>Julio/2018</t>
  </si>
  <si>
    <t>Agosto/2018</t>
  </si>
  <si>
    <t>Septiembre/2018</t>
  </si>
  <si>
    <t>Octubre/2018</t>
  </si>
  <si>
    <t>Noviembre/2018</t>
  </si>
  <si>
    <t>Diciembre/2018</t>
  </si>
  <si>
    <t/>
  </si>
  <si>
    <t>Enero/2019</t>
  </si>
  <si>
    <t>Febrero/2019</t>
  </si>
  <si>
    <t>Marzo/2019</t>
  </si>
  <si>
    <t>Abril/2019</t>
  </si>
  <si>
    <t>Mayo/2019</t>
  </si>
  <si>
    <t>Junio/2019</t>
  </si>
  <si>
    <t>Julio/2019</t>
  </si>
  <si>
    <t>Agosto/2019</t>
  </si>
  <si>
    <t>Septiembre/2019</t>
  </si>
  <si>
    <t>Octubre/2019</t>
  </si>
  <si>
    <t>Noviembre/2019</t>
  </si>
  <si>
    <t xml:space="preserve">Series  Mensuales </t>
  </si>
  <si>
    <t>Mes</t>
  </si>
  <si>
    <t xml:space="preserve">Fecha \ Unidad </t>
  </si>
  <si>
    <t>%</t>
  </si>
  <si>
    <t>Variables derivadas</t>
  </si>
  <si>
    <t xml:space="preserve">II. DEUDA PÚBLICA EXTERNA </t>
  </si>
  <si>
    <t>III. DEUDA PUBLICA TOTAL (I+II)</t>
  </si>
  <si>
    <t xml:space="preserve">   Deuda del Gobierno Central/PIB (Incluye Int+Ext)</t>
  </si>
  <si>
    <t>Ingresos Corrientes, tasa de variación interanual</t>
  </si>
  <si>
    <t>Relación Gasto Capital / Gasto Total, en porcentajes</t>
  </si>
  <si>
    <t>Ingresos y utilidades / Ingresos Tributarios, en porcentajes</t>
  </si>
  <si>
    <t>MN/ME</t>
  </si>
  <si>
    <t>Millones en MN</t>
  </si>
  <si>
    <t>Operaciones mensuales del Gobierno Central en MN</t>
  </si>
  <si>
    <t>1/ Utiliza el tipo de cambio de venta del último día hábil del mes del Sector Público no Bancario, publicado por el Banco Central de Costa Rica.</t>
  </si>
  <si>
    <t>Diciembre/2019</t>
  </si>
  <si>
    <t>Enero/2020</t>
  </si>
  <si>
    <t>Febrero/2020</t>
  </si>
  <si>
    <t>Marzo/2020</t>
  </si>
  <si>
    <t>Abril/2020</t>
  </si>
  <si>
    <t>Mayo/2020</t>
  </si>
  <si>
    <t>Junio/2020</t>
  </si>
  <si>
    <t>Julio/2020</t>
  </si>
  <si>
    <t>Agosto/2020</t>
  </si>
  <si>
    <t>enero</t>
  </si>
  <si>
    <t>febrero</t>
  </si>
  <si>
    <t>marzo</t>
  </si>
  <si>
    <t xml:space="preserve">abril 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</si>
  <si>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</si>
  <si>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</si>
  <si>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</si>
  <si>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</si>
  <si>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</si>
  <si>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</si>
  <si>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</si>
  <si>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</si>
  <si>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Deuda Pública del Gobierno Central</t>
  </si>
  <si>
    <t xml:space="preserve"> I. DEUDA PUBLICA INTERNA </t>
  </si>
  <si>
    <r>
      <t xml:space="preserve">  Tipo de cambio    </t>
    </r>
    <r>
      <rPr>
        <b/>
        <vertAlign val="superscript"/>
        <sz val="10"/>
        <color theme="1"/>
        <rFont val="Calibri Light"/>
        <family val="2"/>
        <scheme val="major"/>
      </rPr>
      <t xml:space="preserve"> 1/</t>
    </r>
  </si>
  <si>
    <t>Reporte de Estadísitcas Fiscales</t>
  </si>
  <si>
    <t>Reporte Mensual de Estadísitcas Fiscales</t>
  </si>
  <si>
    <t>Gasto Totales</t>
  </si>
  <si>
    <t>corresponden a los  gastos corrientes, gastos de capital y  concesión de préstamos.</t>
  </si>
  <si>
    <t>Gasto en Remuneraciones respecto del gasto corriente del GC</t>
  </si>
  <si>
    <t>Indicadores de Resultado Financiero</t>
  </si>
  <si>
    <t>Servicios de la deuda (interes) respecto a los ingresos corrientes</t>
  </si>
  <si>
    <t>Pago de servicios de interes de la deuda</t>
  </si>
  <si>
    <t>Variación interanual</t>
  </si>
  <si>
    <t>ENVÍENOS SU CONSULTA</t>
  </si>
  <si>
    <t>proyecto.fiscal@una.cr</t>
  </si>
  <si>
    <t>Setiembre/2020</t>
  </si>
  <si>
    <t>Octubre/2020</t>
  </si>
  <si>
    <t>Fuente: Elaboración del Programa de Estudios Fiscales con datos del Ministerio de Hacienda y el BCCR.</t>
  </si>
  <si>
    <r>
      <t xml:space="preserve">PIB Corrientes </t>
    </r>
    <r>
      <rPr>
        <b/>
        <vertAlign val="superscript"/>
        <sz val="10"/>
        <color theme="1"/>
        <rFont val="Calibri Light"/>
        <family val="2"/>
        <scheme val="major"/>
      </rPr>
      <t>2/</t>
    </r>
  </si>
  <si>
    <t>Noviembre/2020</t>
  </si>
  <si>
    <t>Diciembre/2020</t>
  </si>
  <si>
    <t>Enero/2021</t>
  </si>
  <si>
    <t>Febrero/2021</t>
  </si>
  <si>
    <t>Marzo/2021</t>
  </si>
  <si>
    <t>Abril/2021</t>
  </si>
  <si>
    <t>Mayo/2021</t>
  </si>
  <si>
    <t>Junio/2021</t>
  </si>
  <si>
    <t>Julio/2021</t>
  </si>
  <si>
    <t>n.d.</t>
  </si>
  <si>
    <t>2006-1</t>
  </si>
  <si>
    <t>2006-2</t>
  </si>
  <si>
    <t>2006-3</t>
  </si>
  <si>
    <t>2006-4</t>
  </si>
  <si>
    <t>2006-5</t>
  </si>
  <si>
    <t>2006-6</t>
  </si>
  <si>
    <t>2006-7</t>
  </si>
  <si>
    <t>2006-8</t>
  </si>
  <si>
    <t>2006-9</t>
  </si>
  <si>
    <t>2006-10</t>
  </si>
  <si>
    <t>2006-11</t>
  </si>
  <si>
    <t>2006-12</t>
  </si>
  <si>
    <t>2007-1</t>
  </si>
  <si>
    <t>2007-2</t>
  </si>
  <si>
    <t>2007-3</t>
  </si>
  <si>
    <t>2007-4</t>
  </si>
  <si>
    <t>2007-5</t>
  </si>
  <si>
    <t>2007-6</t>
  </si>
  <si>
    <t>2007-7</t>
  </si>
  <si>
    <t>2007-8</t>
  </si>
  <si>
    <t>2007-9</t>
  </si>
  <si>
    <t>2007-10</t>
  </si>
  <si>
    <t>2007-11</t>
  </si>
  <si>
    <t>2007-12</t>
  </si>
  <si>
    <t>2008-1</t>
  </si>
  <si>
    <t>2008-2</t>
  </si>
  <si>
    <t>2008-3</t>
  </si>
  <si>
    <t>2008-4</t>
  </si>
  <si>
    <t>2008-5</t>
  </si>
  <si>
    <t>2008-6</t>
  </si>
  <si>
    <t>2008-7</t>
  </si>
  <si>
    <t>2008-8</t>
  </si>
  <si>
    <t>2008-9</t>
  </si>
  <si>
    <t>2008-10</t>
  </si>
  <si>
    <t>2008-11</t>
  </si>
  <si>
    <t>2008-12</t>
  </si>
  <si>
    <t>2009-1</t>
  </si>
  <si>
    <t>2009-2</t>
  </si>
  <si>
    <t>2009-3</t>
  </si>
  <si>
    <t>2009-4</t>
  </si>
  <si>
    <t>2009-5</t>
  </si>
  <si>
    <t>2009-6</t>
  </si>
  <si>
    <t>2009-7</t>
  </si>
  <si>
    <t>2009-8</t>
  </si>
  <si>
    <t>2009-9</t>
  </si>
  <si>
    <t>2009-10</t>
  </si>
  <si>
    <t>2009-11</t>
  </si>
  <si>
    <t>2009-12</t>
  </si>
  <si>
    <t>2010-1</t>
  </si>
  <si>
    <t>2010-2</t>
  </si>
  <si>
    <t>2010-3</t>
  </si>
  <si>
    <t>2010-4</t>
  </si>
  <si>
    <t>2010-5</t>
  </si>
  <si>
    <t>2010-6</t>
  </si>
  <si>
    <t>2010-7</t>
  </si>
  <si>
    <t>2010-8</t>
  </si>
  <si>
    <t>2010-9</t>
  </si>
  <si>
    <t>2010-10</t>
  </si>
  <si>
    <t>2010-11</t>
  </si>
  <si>
    <t>2010-12</t>
  </si>
  <si>
    <t>2011-1</t>
  </si>
  <si>
    <t>2011-2</t>
  </si>
  <si>
    <t>2011-3</t>
  </si>
  <si>
    <t>2011-4</t>
  </si>
  <si>
    <t>2011-5</t>
  </si>
  <si>
    <t>2011-6</t>
  </si>
  <si>
    <t>2011-7</t>
  </si>
  <si>
    <t>2011-8</t>
  </si>
  <si>
    <t>2011-9</t>
  </si>
  <si>
    <t>2011-10</t>
  </si>
  <si>
    <t>2011-11</t>
  </si>
  <si>
    <t>2011-12</t>
  </si>
  <si>
    <t>2012-1</t>
  </si>
  <si>
    <t>2012-2</t>
  </si>
  <si>
    <t>2012-3</t>
  </si>
  <si>
    <t>2012-4</t>
  </si>
  <si>
    <t>2012-5</t>
  </si>
  <si>
    <t>2012-6</t>
  </si>
  <si>
    <t>2012-7</t>
  </si>
  <si>
    <t>2012-8</t>
  </si>
  <si>
    <t>2012-9</t>
  </si>
  <si>
    <t>2012-10</t>
  </si>
  <si>
    <t>2012-11</t>
  </si>
  <si>
    <t>2012-12</t>
  </si>
  <si>
    <t>2013-1</t>
  </si>
  <si>
    <t>2013-2</t>
  </si>
  <si>
    <t>2013-3</t>
  </si>
  <si>
    <t>2013-4</t>
  </si>
  <si>
    <t>2013-5</t>
  </si>
  <si>
    <t>2013-6</t>
  </si>
  <si>
    <t>2013-7</t>
  </si>
  <si>
    <t>2013-8</t>
  </si>
  <si>
    <t>2013-9</t>
  </si>
  <si>
    <t>2013-10</t>
  </si>
  <si>
    <t>2013-11</t>
  </si>
  <si>
    <t>2013-12</t>
  </si>
  <si>
    <t>2014-1</t>
  </si>
  <si>
    <t>2014-2</t>
  </si>
  <si>
    <t>2014-3</t>
  </si>
  <si>
    <t>2014-4</t>
  </si>
  <si>
    <t>2014-5</t>
  </si>
  <si>
    <t>2014-6</t>
  </si>
  <si>
    <t>2014-7</t>
  </si>
  <si>
    <t>2014-8</t>
  </si>
  <si>
    <t>2014-9</t>
  </si>
  <si>
    <t>2014-10</t>
  </si>
  <si>
    <t>2014-11</t>
  </si>
  <si>
    <t>2014-12</t>
  </si>
  <si>
    <t>2015-1</t>
  </si>
  <si>
    <t>2015-2</t>
  </si>
  <si>
    <t>2015-3</t>
  </si>
  <si>
    <t>2015-4</t>
  </si>
  <si>
    <t>2015-5</t>
  </si>
  <si>
    <t>2015-6</t>
  </si>
  <si>
    <t>2015-7</t>
  </si>
  <si>
    <t>2015-8</t>
  </si>
  <si>
    <t>2015-9</t>
  </si>
  <si>
    <t>2015-10</t>
  </si>
  <si>
    <t>2015-11</t>
  </si>
  <si>
    <t>2015-12</t>
  </si>
  <si>
    <t>2016-1</t>
  </si>
  <si>
    <t>2016-2</t>
  </si>
  <si>
    <t>2016-3</t>
  </si>
  <si>
    <t>2016-4</t>
  </si>
  <si>
    <t>2016-5</t>
  </si>
  <si>
    <t>2016-6</t>
  </si>
  <si>
    <t>2016-7</t>
  </si>
  <si>
    <t>2016-8</t>
  </si>
  <si>
    <t>2016-9</t>
  </si>
  <si>
    <t>2016-10</t>
  </si>
  <si>
    <t>2016-11</t>
  </si>
  <si>
    <t>2016-12</t>
  </si>
  <si>
    <t>2017-1</t>
  </si>
  <si>
    <t>2017-2</t>
  </si>
  <si>
    <t>2017-3</t>
  </si>
  <si>
    <t>2017-4</t>
  </si>
  <si>
    <t>2017-5</t>
  </si>
  <si>
    <t>2017-6</t>
  </si>
  <si>
    <t>2017-7</t>
  </si>
  <si>
    <t>2017-8</t>
  </si>
  <si>
    <t>2017-9</t>
  </si>
  <si>
    <t>2017-10</t>
  </si>
  <si>
    <t>2017-11</t>
  </si>
  <si>
    <t>2017-12</t>
  </si>
  <si>
    <t>2018-1</t>
  </si>
  <si>
    <t>2018-2</t>
  </si>
  <si>
    <t>2018-3</t>
  </si>
  <si>
    <t>2018-4</t>
  </si>
  <si>
    <t>2018-5</t>
  </si>
  <si>
    <t>2018-6</t>
  </si>
  <si>
    <t>2018-7</t>
  </si>
  <si>
    <t>2018-8</t>
  </si>
  <si>
    <t>2018-9</t>
  </si>
  <si>
    <t>2018-10</t>
  </si>
  <si>
    <t>2018-11</t>
  </si>
  <si>
    <t>2018-12</t>
  </si>
  <si>
    <t>2019-1</t>
  </si>
  <si>
    <t>2019-2</t>
  </si>
  <si>
    <t>2019-3</t>
  </si>
  <si>
    <t>2019-4</t>
  </si>
  <si>
    <t>2019-5</t>
  </si>
  <si>
    <t>2019-6</t>
  </si>
  <si>
    <t>2019-7</t>
  </si>
  <si>
    <t>2019-8</t>
  </si>
  <si>
    <t>2019-9</t>
  </si>
  <si>
    <t>2019-10</t>
  </si>
  <si>
    <t>2019-11</t>
  </si>
  <si>
    <t>2019-12</t>
  </si>
  <si>
    <t>2020-1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</si>
  <si>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</si>
  <si>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</si>
  <si>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</si>
  <si>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</si>
  <si>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</si>
  <si>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</si>
  <si>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</si>
  <si>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</si>
  <si>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2020-10</t>
  </si>
  <si>
    <t>2020-11</t>
  </si>
  <si>
    <t>2020-12</t>
  </si>
  <si>
    <t>2021-1</t>
  </si>
  <si>
    <t>2021-2</t>
  </si>
  <si>
    <t>2021-3</t>
  </si>
  <si>
    <t>2021-4</t>
  </si>
  <si>
    <t>2021-5</t>
  </si>
  <si>
    <t>2021-6</t>
  </si>
  <si>
    <t>2021-7</t>
  </si>
  <si>
    <t>2021-8</t>
  </si>
  <si>
    <t>2021-9</t>
  </si>
  <si>
    <t>2021-10</t>
  </si>
  <si>
    <t>2021-11</t>
  </si>
  <si>
    <t>2021-12</t>
  </si>
  <si>
    <t>Agosto/2021</t>
  </si>
  <si>
    <t>Septiembre/2021</t>
  </si>
  <si>
    <t>Octubre/2021</t>
  </si>
  <si>
    <t>Noviembre/2021</t>
  </si>
  <si>
    <t>Diciembre 2021</t>
  </si>
  <si>
    <r>
      <rPr>
        <b/>
        <sz val="10"/>
        <color theme="4" tint="-0.499984740745262"/>
        <rFont val="Arial"/>
        <family val="2"/>
      </rPr>
      <t>ADVERTENCIA</t>
    </r>
    <r>
      <rPr>
        <sz val="10"/>
        <color theme="4" tint="-0.499984740745262"/>
        <rFont val="Arial"/>
        <family val="2"/>
      </rPr>
      <t xml:space="preserve">
La Escuela de Economía de la Universidad Nacional (ESEUNA) y el Programa de Estudios Fiscales autorizan la reproducción total, gráficos y cifras de esta publicación, siempre que se mencione la fuente. No  obstante, no asumen responsabilidad legal alguna o de cualquier otra índole, por la manipulación, interpretación personal y uso de dicha información.   
</t>
    </r>
    <r>
      <rPr>
        <b/>
        <sz val="10"/>
        <color theme="4" tint="-0.499984740745262"/>
        <rFont val="Arial"/>
        <family val="2"/>
      </rPr>
      <t>Derechos Reservados © 2022</t>
    </r>
  </si>
  <si>
    <t xml:space="preserve">2/ Según el PIB revisado y publicado por el Banco Central  en octubre 2021 en el Programa  Monetario y revisión de proyecciones macroeconómicas 2021-2022, recibidas por la Junta Directiva 29 de octubre de 2021 </t>
  </si>
  <si>
    <t>Diciembre</t>
  </si>
  <si>
    <t>Al mes de Diciembre</t>
  </si>
  <si>
    <t>Diciembre 2010 - 2021</t>
  </si>
  <si>
    <t>Acumulado al mes de Diciembre 2010 - 2021</t>
  </si>
  <si>
    <t>Cifras acumuladas al mes de Diciembre</t>
  </si>
  <si>
    <t>enero 2022</t>
  </si>
  <si>
    <t>INGRESO, GASTO Y FINANCIAMIENTO  DEL GOBIERNO CENTRAL</t>
  </si>
  <si>
    <t xml:space="preserve">Cifras acumuladas al mes de diciembre 2016 - 2022 </t>
  </si>
  <si>
    <t>en millones de colones</t>
  </si>
  <si>
    <t>Acumulado al mes de diciembre</t>
  </si>
  <si>
    <t>VARIACION</t>
  </si>
  <si>
    <t>CONCEPTO</t>
  </si>
  <si>
    <t>06/07</t>
  </si>
  <si>
    <t>07/08</t>
  </si>
  <si>
    <t>08/09</t>
  </si>
  <si>
    <t>09/10</t>
  </si>
  <si>
    <t>10/11</t>
  </si>
  <si>
    <t>11/12</t>
  </si>
  <si>
    <t>12/13</t>
  </si>
  <si>
    <t>13/14</t>
  </si>
  <si>
    <t>14/15</t>
  </si>
  <si>
    <t>15/16</t>
  </si>
  <si>
    <t>16/17</t>
  </si>
  <si>
    <t>17/19</t>
  </si>
  <si>
    <t>18/19</t>
  </si>
  <si>
    <t>19/20</t>
  </si>
  <si>
    <t>20/21</t>
  </si>
  <si>
    <t>21/22</t>
  </si>
  <si>
    <r>
      <t>INGRESOS TOTALES</t>
    </r>
    <r>
      <rPr>
        <b/>
        <vertAlign val="superscript"/>
        <sz val="10"/>
        <rFont val="Arial"/>
        <family val="2"/>
      </rPr>
      <t xml:space="preserve"> 3/</t>
    </r>
  </si>
  <si>
    <t>I-   Ingresos Corrientes</t>
  </si>
  <si>
    <t>I-1  Ingresos Tributarios</t>
  </si>
  <si>
    <t>Impuesto a los ingresos y utilidades</t>
  </si>
  <si>
    <t>Arancel:</t>
  </si>
  <si>
    <t>1% Valor Aduanero:</t>
  </si>
  <si>
    <t xml:space="preserve"> Por Caja Banano Exportada</t>
  </si>
  <si>
    <t>Der.de Exp.ad/valorem</t>
  </si>
  <si>
    <t xml:space="preserve"> Impuesto Exportaciones Vía Terrestre</t>
  </si>
  <si>
    <t>Ventas</t>
  </si>
  <si>
    <t>Interno</t>
  </si>
  <si>
    <t>Otros ingresos tributarios</t>
  </si>
  <si>
    <r>
      <t xml:space="preserve">Otros Ingresos tributarios diversos internos </t>
    </r>
    <r>
      <rPr>
        <vertAlign val="superscript"/>
        <sz val="10"/>
        <rFont val="Arial"/>
        <family val="2"/>
      </rPr>
      <t>8/</t>
    </r>
  </si>
  <si>
    <r>
      <t>Otros Ingresos tributarios diversos aduanas</t>
    </r>
    <r>
      <rPr>
        <vertAlign val="superscript"/>
        <sz val="10"/>
        <rFont val="Arial"/>
        <family val="2"/>
      </rPr>
      <t xml:space="preserve"> 8/</t>
    </r>
  </si>
  <si>
    <t>I-2 Contribuciones Sociales</t>
  </si>
  <si>
    <t>I-3  Ingresos no Tributarios</t>
  </si>
  <si>
    <t>I-4  Transferencias</t>
  </si>
  <si>
    <t xml:space="preserve"> II- Ingresos de Capital:</t>
  </si>
  <si>
    <t>GASTOS TOTALES Y CONCESIÓN NETA</t>
  </si>
  <si>
    <t>Gasto Total sin Intereses</t>
  </si>
  <si>
    <t>GASTOS CORRIENTES</t>
  </si>
  <si>
    <t xml:space="preserve">    Sueldos y Salarios</t>
  </si>
  <si>
    <r>
      <t xml:space="preserve">    Cargas Sociales</t>
    </r>
    <r>
      <rPr>
        <vertAlign val="superscript"/>
        <sz val="10"/>
        <rFont val="Arial"/>
        <family val="2"/>
      </rPr>
      <t>5/</t>
    </r>
  </si>
  <si>
    <r>
      <t xml:space="preserve">    Bienes y Servicios</t>
    </r>
    <r>
      <rPr>
        <vertAlign val="superscript"/>
        <sz val="10"/>
        <rFont val="Arial"/>
        <family val="2"/>
      </rPr>
      <t>6/</t>
    </r>
  </si>
  <si>
    <t xml:space="preserve">    Intereses    </t>
  </si>
  <si>
    <t xml:space="preserve">         Deuda Interna</t>
  </si>
  <si>
    <t xml:space="preserve">         Deuda externa</t>
  </si>
  <si>
    <r>
      <t xml:space="preserve">    Transferencias</t>
    </r>
    <r>
      <rPr>
        <vertAlign val="superscript"/>
        <sz val="10"/>
        <rFont val="Arial"/>
        <family val="2"/>
      </rPr>
      <t xml:space="preserve"> 1/</t>
    </r>
  </si>
  <si>
    <t xml:space="preserve">         Sector Privado </t>
  </si>
  <si>
    <r>
      <t xml:space="preserve">         Sector Publico</t>
    </r>
    <r>
      <rPr>
        <vertAlign val="superscript"/>
        <sz val="10"/>
        <rFont val="Arial"/>
        <family val="2"/>
      </rPr>
      <t xml:space="preserve"> 2/ 7/</t>
    </r>
  </si>
  <si>
    <t xml:space="preserve">         Sector Externo</t>
  </si>
  <si>
    <t>Transferencias con recurso externo</t>
  </si>
  <si>
    <t>GASTOS DE CAPITAL</t>
  </si>
  <si>
    <t xml:space="preserve">    Inversion </t>
  </si>
  <si>
    <t xml:space="preserve">    Transferencias</t>
  </si>
  <si>
    <t xml:space="preserve">         Sector Publico</t>
  </si>
  <si>
    <t>Concesión Neta de Préstamos</t>
  </si>
  <si>
    <t xml:space="preserve">Concesión </t>
  </si>
  <si>
    <t xml:space="preserve">Recuperación </t>
  </si>
  <si>
    <t>1 - 3</t>
  </si>
  <si>
    <t>DEF/SUPERÁVIT PRIMARIO</t>
  </si>
  <si>
    <t>% PIB</t>
  </si>
  <si>
    <t>1 - 2</t>
  </si>
  <si>
    <t>SUP/ DÉFICIT  FINANCIERO.</t>
  </si>
  <si>
    <t>FINANCIAMIENTO</t>
  </si>
  <si>
    <t xml:space="preserve">   Interno Neto</t>
  </si>
  <si>
    <t xml:space="preserve">   Externo Neto</t>
  </si>
  <si>
    <r>
      <t>PIB</t>
    </r>
    <r>
      <rPr>
        <vertAlign val="superscript"/>
        <sz val="10"/>
        <rFont val="Arial"/>
        <family val="2"/>
      </rPr>
      <t xml:space="preserve"> 4/</t>
    </r>
  </si>
  <si>
    <r>
      <rPr>
        <vertAlign val="superscript"/>
        <sz val="10"/>
        <rFont val="Arial"/>
        <family val="2"/>
      </rPr>
      <t xml:space="preserve">1/ </t>
    </r>
    <r>
      <rPr>
        <sz val="10"/>
        <rFont val="Arial"/>
        <family val="2"/>
      </rPr>
      <t>Se reclasifica Cuota Patronal de Pensiones y Jubilaciones, Contributivas y no contributivas de sector privado a sector público</t>
    </r>
  </si>
  <si>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 Para el 2016 se excluyen ¢2437,3 millones y se registran en el renglón transferencias corrientes con recurso externo</t>
    </r>
  </si>
  <si>
    <r>
      <rPr>
        <vertAlign val="superscript"/>
        <sz val="10"/>
        <rFont val="Arial"/>
        <family val="2"/>
      </rPr>
      <t xml:space="preserve">3/ </t>
    </r>
    <r>
      <rPr>
        <sz val="10"/>
        <rFont val="Arial"/>
        <family val="2"/>
      </rPr>
      <t xml:space="preserve"> Para el 2016 se excluyen ¢3,075,3 millones y se registran en el renglón transferencias de capital con recurso externo</t>
    </r>
  </si>
  <si>
    <r>
      <rPr>
        <vertAlign val="superscript"/>
        <sz val="10"/>
        <rFont val="Arial"/>
        <family val="2"/>
      </rPr>
      <t>4/</t>
    </r>
    <r>
      <rPr>
        <sz val="10"/>
        <rFont val="Arial"/>
        <family val="2"/>
      </rPr>
      <t xml:space="preserve"> Según el PIB publicado por el Banco Central  en enero 2023 cifras preliminares 2021-2022. Proyección 2023-2024 utilizada en el informe de Política Monetaria  de enero 2023, aprobado por la Junta Directiva en el artículo 7 del acta de la sesión 6102-2023, el 25 de enero de 2023.</t>
    </r>
  </si>
  <si>
    <r>
      <rPr>
        <vertAlign val="superscript"/>
        <sz val="10"/>
        <rFont val="Arial"/>
        <family val="2"/>
      </rPr>
      <t>5/</t>
    </r>
    <r>
      <rPr>
        <sz val="10"/>
        <rFont val="Arial"/>
        <family val="2"/>
      </rPr>
      <t xml:space="preserve">  A partir de enero 2020 los egresos de las cargas sociales de los programas 327-328- 329 del Ministerio de Obras Públicas y Transportes (MOPT), se capitalizan, por lo que se incluyen en el rubro de inversión</t>
    </r>
  </si>
  <si>
    <r>
      <rPr>
        <vertAlign val="superscript"/>
        <sz val="10"/>
        <rFont val="Arial"/>
        <family val="2"/>
      </rPr>
      <t>6/</t>
    </r>
    <r>
      <rPr>
        <sz val="10"/>
        <rFont val="Arial"/>
        <family val="2"/>
      </rPr>
      <t xml:space="preserve"> Los egresos de bienes y servicios del programa 797 de Ministerio de Comercio Exterior a partir de enero 2020 se capitalizan y se incluyen en el rubro de inversión</t>
    </r>
  </si>
  <si>
    <r>
      <rPr>
        <vertAlign val="superscript"/>
        <sz val="10"/>
        <rFont val="Arial"/>
        <family val="2"/>
      </rPr>
      <t xml:space="preserve">7/ </t>
    </r>
    <r>
      <rPr>
        <sz val="10"/>
        <rFont val="Arial"/>
        <family val="2"/>
      </rPr>
      <t>En el 2020 la transferencia del FEES incluyen un monto de ¢80,674,3 con recurso externo.</t>
    </r>
  </si>
  <si>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Éstos montos no se reclasificaron a pesar de los esfuerzos ralizados ante la Dirección de Aduanas y Tributación Directa </t>
    </r>
  </si>
  <si>
    <r>
      <rPr>
        <b/>
        <sz val="10"/>
        <rFont val="Arial"/>
        <family val="2"/>
      </rPr>
      <t xml:space="preserve">Fuente:  </t>
    </r>
    <r>
      <rPr>
        <sz val="10"/>
        <rFont val="Arial"/>
        <family val="2"/>
      </rPr>
      <t>Cuadro elaborado en la Secretaría Técnica de la Autoridad Presupuestaria, con información suministrada por la Contabilidad Nacional y la Dirección de Crédito Público.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</si>
</sst>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.0"/>
    <numFmt numFmtId="167" formatCode="0.0%"/>
    <numFmt numFmtId="168" formatCode="&quot;₡&quot;#,##0"/>
    <numFmt numFmtId="169" formatCode="[$-C0A]d\ &quot;de&quot;\ mmmm\ &quot;de&quot;\ yyyy;@"/>
    <numFmt numFmtId="170" formatCode="#,##0.0\ _p_t_a"/>
  </numFmts>
  <fonts count="6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2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theme="1"/>
      <name val="Calibri"/>
      <family val="2"/>
    </font>
    <font>
      <b/>
      <u/>
      <sz val="14"/>
      <color theme="4" tint="-0.499984740745262"/>
      <name val="Calibri"/>
      <family val="2"/>
    </font>
    <font>
      <b/>
      <sz val="14"/>
      <color theme="4" tint="-0.499984740745262"/>
      <name val="Calibri"/>
      <family val="2"/>
    </font>
    <font>
      <sz val="14"/>
      <color theme="4" tint="-0.499984740745262"/>
      <name val="Calibri"/>
      <family val="2"/>
    </font>
    <font>
      <sz val="11"/>
      <color theme="4" tint="-0.499984740745262"/>
      <name val="Calibri"/>
      <family val="2"/>
    </font>
    <font>
      <sz val="10"/>
      <color theme="4" tint="-0.499984740745262"/>
      <name val="Calibri"/>
      <family val="2"/>
    </font>
    <font>
      <b/>
      <sz val="14"/>
      <color theme="3"/>
      <name val="Tahoma"/>
      <family val="2"/>
    </font>
    <font>
      <b/>
      <sz val="18"/>
      <color theme="3"/>
      <name val="Tahoma"/>
      <family val="2"/>
    </font>
    <font>
      <sz val="18"/>
      <color theme="0"/>
      <name val="Calibri Light"/>
      <family val="2"/>
      <scheme val="major"/>
    </font>
    <font>
      <b/>
      <sz val="10"/>
      <name val="Arial"/>
      <family val="2"/>
    </font>
    <font>
      <b/>
      <sz val="10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b/>
      <sz val="11"/>
      <color theme="3" tint="-0.499984740745262"/>
      <name val="Arial"/>
      <family val="2"/>
    </font>
    <font>
      <sz val="12"/>
      <color theme="4" tint="-0.499984740745262"/>
      <name val="Arial"/>
      <family val="2"/>
    </font>
    <font>
      <b/>
      <sz val="14"/>
      <color theme="3" tint="-0.499984740745262"/>
      <name val="Tahoma"/>
      <family val="2"/>
    </font>
    <font>
      <sz val="14"/>
      <color theme="4" tint="-0.499984740745262"/>
      <name val="Tahoma"/>
      <family val="2"/>
    </font>
    <font>
      <sz val="14"/>
      <name val="Tahoma"/>
      <family val="2"/>
    </font>
    <font>
      <sz val="11"/>
      <color theme="4" tint="-0.499984740745262"/>
      <name val="Arial"/>
      <family val="2"/>
    </font>
    <font>
      <b/>
      <sz val="10"/>
      <color theme="1" tint="0.34998626667073579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color rgb="FFFF0000"/>
      <name val="Arial"/>
      <family val="2"/>
    </font>
    <font>
      <sz val="10"/>
      <color theme="0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 Light"/>
      <family val="1"/>
      <scheme val="major"/>
    </font>
    <font>
      <b/>
      <sz val="12"/>
      <color theme="0"/>
      <name val="Calibri Light"/>
      <family val="1"/>
      <scheme val="major"/>
    </font>
    <font>
      <b/>
      <sz val="16"/>
      <color theme="0"/>
      <name val="Calibri Light"/>
      <family val="1"/>
      <scheme val="major"/>
    </font>
    <font>
      <b/>
      <sz val="10"/>
      <color theme="1"/>
      <name val="Calibri Light"/>
      <family val="1"/>
      <scheme val="major"/>
    </font>
    <font>
      <sz val="10"/>
      <color theme="0" tint="-0.499984740745262"/>
      <name val="Tahoma"/>
      <family val="2"/>
    </font>
    <font>
      <b/>
      <vertAlign val="superscript"/>
      <sz val="10"/>
      <color theme="1"/>
      <name val="Calibri Light"/>
      <family val="2"/>
      <scheme val="major"/>
    </font>
    <font>
      <b/>
      <sz val="11"/>
      <color theme="0"/>
      <name val="Calibri Light"/>
      <family val="1"/>
      <scheme val="major"/>
    </font>
    <font>
      <b/>
      <sz val="11"/>
      <color theme="4" tint="-0.499984740745262"/>
      <name val="Arial"/>
      <family val="2"/>
    </font>
    <font>
      <u/>
      <sz val="10"/>
      <color rgb="FF0000FF"/>
      <name val="Arial"/>
      <family val="2"/>
    </font>
    <font>
      <b/>
      <sz val="8"/>
      <name val="Arial"/>
      <family val="2"/>
    </font>
    <font>
      <b/>
      <vertAlign val="superscript"/>
      <sz val="10"/>
      <name val="Arial"/>
      <family val="2"/>
    </font>
    <font>
      <b/>
      <u val="double"/>
      <sz val="10"/>
      <name val="Arial"/>
      <family val="2"/>
    </font>
    <font>
      <b/>
      <u val="double"/>
      <sz val="8"/>
      <name val="Arial"/>
      <family val="2"/>
    </font>
    <font>
      <b/>
      <u/>
      <sz val="8"/>
      <name val="Arial"/>
      <family val="2"/>
    </font>
    <font>
      <b/>
      <u/>
      <sz val="10"/>
      <name val="Arial"/>
      <family val="2"/>
    </font>
    <font>
      <sz val="8"/>
      <color theme="0" tint="-4.9989318521683403E-2"/>
      <name val="Arial"/>
      <family val="2"/>
    </font>
    <font>
      <vertAlign val="superscript"/>
      <sz val="10"/>
      <name val="Arial"/>
      <family val="2"/>
    </font>
    <font>
      <b/>
      <sz val="11"/>
      <name val="Arial"/>
      <family val="2"/>
    </font>
    <font>
      <sz val="10"/>
      <color indexed="49"/>
      <name val="Arial"/>
      <family val="2"/>
    </font>
    <font>
      <sz val="8"/>
      <color indexed="12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2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 style="double">
        <color theme="1" tint="0.249977111117893"/>
      </right>
      <top/>
      <bottom/>
      <diagonal/>
    </border>
    <border>
      <left/>
      <right style="double">
        <color theme="1" tint="0.249977111117893"/>
      </right>
      <top/>
      <bottom style="double">
        <color theme="1" tint="0.249977111117893"/>
      </bottom>
      <diagonal/>
    </border>
    <border>
      <left/>
      <right/>
      <top/>
      <bottom style="double">
        <color theme="1" tint="0.249977111117893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theme="4" tint="-0.499984740745262"/>
      </bottom>
      <diagonal/>
    </border>
    <border>
      <left style="double">
        <color theme="4" tint="-0.499984740745262"/>
      </left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/>
      <top/>
      <bottom/>
      <diagonal/>
    </border>
    <border>
      <left/>
      <right style="double">
        <color theme="4" tint="-0.499984740745262"/>
      </right>
      <top/>
      <bottom/>
      <diagonal/>
    </border>
    <border>
      <left style="double">
        <color theme="4" tint="-0.499984740745262"/>
      </left>
      <right/>
      <top/>
      <bottom style="double">
        <color theme="4" tint="-0.499984740745262"/>
      </bottom>
      <diagonal/>
    </border>
    <border>
      <left/>
      <right style="double">
        <color theme="4" tint="-0.499984740745262"/>
      </right>
      <top/>
      <bottom style="double">
        <color theme="4" tint="-0.499984740745262"/>
      </bottom>
      <diagonal/>
    </border>
    <border>
      <left style="double">
        <color theme="4" tint="-0.499984740745262"/>
      </left>
      <right/>
      <top style="double">
        <color theme="4" tint="-0.499984740745262"/>
      </top>
      <bottom style="double">
        <color theme="4" tint="-0.499984740745262"/>
      </bottom>
      <diagonal/>
    </border>
    <border>
      <left/>
      <right/>
      <top style="double">
        <color theme="4" tint="-0.499984740745262"/>
      </top>
      <bottom style="double">
        <color theme="4" tint="-0.499984740745262"/>
      </bottom>
      <diagonal/>
    </border>
    <border>
      <left/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  <border>
      <left style="double">
        <color theme="4" tint="-0.499984740745262"/>
      </left>
      <right style="double">
        <color theme="4" tint="-0.499984740745262"/>
      </right>
      <top style="double">
        <color theme="4" tint="-0.499984740745262"/>
      </top>
      <bottom/>
      <diagonal/>
    </border>
    <border>
      <left style="double">
        <color theme="4" tint="-0.499984740745262"/>
      </left>
      <right style="double">
        <color theme="4" tint="-0.499984740745262"/>
      </right>
      <top/>
      <bottom style="double">
        <color theme="4" tint="-0.499984740745262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14" fillId="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76">
    <xf numFmtId="0" fontId="0" fillId="0" borderId="0" xfId="0"/>
    <xf numFmtId="0" fontId="2" fillId="0" borderId="0" xfId="0" applyFont="1"/>
    <xf numFmtId="165" fontId="2" fillId="3" borderId="0" xfId="0" applyNumberFormat="1" applyFont="1" applyFill="1"/>
    <xf numFmtId="17" fontId="0" fillId="0" borderId="0" xfId="0" applyNumberFormat="1"/>
    <xf numFmtId="0" fontId="7" fillId="2" borderId="3" xfId="0" quotePrefix="1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166" fontId="8" fillId="0" borderId="0" xfId="1" applyNumberFormat="1" applyFont="1" applyFill="1" applyAlignment="1">
      <alignment horizontal="center" vertical="center"/>
    </xf>
    <xf numFmtId="166" fontId="8" fillId="0" borderId="1" xfId="1" applyNumberFormat="1" applyFont="1" applyFill="1" applyBorder="1" applyAlignment="1">
      <alignment horizontal="center" vertical="center"/>
    </xf>
    <xf numFmtId="166" fontId="9" fillId="0" borderId="0" xfId="1" applyNumberFormat="1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66" fontId="9" fillId="0" borderId="1" xfId="1" applyNumberFormat="1" applyFont="1" applyFill="1" applyBorder="1" applyAlignment="1">
      <alignment horizontal="center" vertical="center"/>
    </xf>
    <xf numFmtId="0" fontId="12" fillId="0" borderId="0" xfId="0" applyFont="1"/>
    <xf numFmtId="166" fontId="13" fillId="0" borderId="0" xfId="1" applyNumberFormat="1" applyFont="1" applyFill="1" applyAlignment="1">
      <alignment horizontal="center" vertical="center"/>
    </xf>
    <xf numFmtId="166" fontId="14" fillId="0" borderId="0" xfId="1" applyNumberFormat="1" applyFont="1" applyFill="1" applyAlignment="1">
      <alignment horizontal="center" vertical="center"/>
    </xf>
    <xf numFmtId="9" fontId="0" fillId="0" borderId="0" xfId="2" applyFont="1"/>
    <xf numFmtId="9" fontId="0" fillId="0" borderId="0" xfId="0" applyNumberFormat="1"/>
    <xf numFmtId="0" fontId="15" fillId="0" borderId="0" xfId="3"/>
    <xf numFmtId="0" fontId="0" fillId="0" borderId="0" xfId="0" applyAlignment="1">
      <alignment wrapText="1"/>
    </xf>
    <xf numFmtId="167" fontId="0" fillId="0" borderId="0" xfId="2" applyNumberFormat="1" applyFont="1"/>
    <xf numFmtId="0" fontId="16" fillId="0" borderId="0" xfId="0" applyFont="1"/>
    <xf numFmtId="0" fontId="16" fillId="7" borderId="0" xfId="0" applyFont="1" applyFill="1"/>
    <xf numFmtId="0" fontId="1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" fontId="0" fillId="0" borderId="0" xfId="0" applyNumberFormat="1"/>
    <xf numFmtId="168" fontId="20" fillId="0" borderId="0" xfId="0" applyNumberFormat="1" applyFont="1"/>
    <xf numFmtId="167" fontId="20" fillId="0" borderId="0" xfId="2" applyNumberFormat="1" applyFont="1"/>
    <xf numFmtId="2" fontId="20" fillId="0" borderId="0" xfId="0" applyNumberFormat="1" applyFont="1"/>
    <xf numFmtId="168" fontId="22" fillId="0" borderId="0" xfId="0" applyNumberFormat="1" applyFont="1"/>
    <xf numFmtId="167" fontId="22" fillId="0" borderId="0" xfId="2" applyNumberFormat="1" applyFont="1"/>
    <xf numFmtId="2" fontId="22" fillId="0" borderId="0" xfId="0" applyNumberFormat="1" applyFont="1"/>
    <xf numFmtId="0" fontId="17" fillId="6" borderId="5" xfId="0" applyFont="1" applyFill="1" applyBorder="1" applyAlignment="1">
      <alignment horizontal="center" vertical="center" wrapText="1"/>
    </xf>
    <xf numFmtId="10" fontId="0" fillId="0" borderId="0" xfId="2" applyNumberFormat="1" applyFont="1"/>
    <xf numFmtId="0" fontId="8" fillId="0" borderId="1" xfId="0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8" fillId="0" borderId="4" xfId="0" applyFont="1" applyBorder="1" applyAlignment="1">
      <alignment horizontal="left" vertical="center" indent="1"/>
    </xf>
    <xf numFmtId="0" fontId="23" fillId="2" borderId="6" xfId="4" applyFont="1" applyFill="1" applyBorder="1" applyAlignment="1">
      <alignment horizontal="left" vertical="center" wrapText="1"/>
    </xf>
    <xf numFmtId="0" fontId="7" fillId="2" borderId="5" xfId="0" quotePrefix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 indent="1"/>
    </xf>
    <xf numFmtId="167" fontId="20" fillId="0" borderId="5" xfId="2" applyNumberFormat="1" applyFont="1" applyBorder="1"/>
    <xf numFmtId="167" fontId="22" fillId="0" borderId="5" xfId="2" applyNumberFormat="1" applyFont="1" applyBorder="1"/>
    <xf numFmtId="0" fontId="23" fillId="2" borderId="8" xfId="4" applyFont="1" applyFill="1" applyBorder="1" applyAlignment="1">
      <alignment horizontal="left" vertical="center" wrapText="1"/>
    </xf>
    <xf numFmtId="168" fontId="20" fillId="2" borderId="7" xfId="0" applyNumberFormat="1" applyFont="1" applyFill="1" applyBorder="1"/>
    <xf numFmtId="168" fontId="22" fillId="2" borderId="7" xfId="0" applyNumberFormat="1" applyFont="1" applyFill="1" applyBorder="1"/>
    <xf numFmtId="0" fontId="24" fillId="2" borderId="0" xfId="0" applyFont="1" applyFill="1"/>
    <xf numFmtId="0" fontId="28" fillId="2" borderId="0" xfId="0" applyFont="1" applyFill="1"/>
    <xf numFmtId="0" fontId="29" fillId="2" borderId="0" xfId="0" applyFont="1" applyFill="1"/>
    <xf numFmtId="0" fontId="24" fillId="2" borderId="0" xfId="0" applyFont="1" applyFill="1" applyAlignment="1">
      <alignment vertical="center"/>
    </xf>
    <xf numFmtId="0" fontId="27" fillId="2" borderId="0" xfId="0" applyFont="1" applyFill="1"/>
    <xf numFmtId="0" fontId="25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26" fillId="10" borderId="0" xfId="0" applyFont="1" applyFill="1" applyAlignment="1">
      <alignment horizontal="center" vertical="center"/>
    </xf>
    <xf numFmtId="0" fontId="26" fillId="10" borderId="11" xfId="0" applyFont="1" applyFill="1" applyBorder="1" applyAlignment="1">
      <alignment vertical="center"/>
    </xf>
    <xf numFmtId="0" fontId="26" fillId="10" borderId="16" xfId="0" applyFont="1" applyFill="1" applyBorder="1" applyAlignment="1">
      <alignment horizontal="center" vertical="center"/>
    </xf>
    <xf numFmtId="0" fontId="26" fillId="10" borderId="15" xfId="0" applyFont="1" applyFill="1" applyBorder="1" applyAlignment="1">
      <alignment vertical="center"/>
    </xf>
    <xf numFmtId="0" fontId="26" fillId="10" borderId="16" xfId="0" applyFont="1" applyFill="1" applyBorder="1" applyAlignment="1">
      <alignment vertical="center"/>
    </xf>
    <xf numFmtId="0" fontId="26" fillId="10" borderId="17" xfId="0" applyFont="1" applyFill="1" applyBorder="1" applyAlignment="1">
      <alignment vertical="center"/>
    </xf>
    <xf numFmtId="0" fontId="26" fillId="10" borderId="13" xfId="0" applyFont="1" applyFill="1" applyBorder="1" applyAlignment="1">
      <alignment vertical="center"/>
    </xf>
    <xf numFmtId="0" fontId="26" fillId="10" borderId="9" xfId="0" applyFont="1" applyFill="1" applyBorder="1" applyAlignment="1">
      <alignment horizontal="center" vertical="center"/>
    </xf>
    <xf numFmtId="0" fontId="26" fillId="10" borderId="10" xfId="0" applyFont="1" applyFill="1" applyBorder="1" applyAlignment="1">
      <alignment vertical="center"/>
    </xf>
    <xf numFmtId="0" fontId="26" fillId="10" borderId="10" xfId="0" applyFont="1" applyFill="1" applyBorder="1" applyAlignment="1">
      <alignment horizontal="center" vertical="center"/>
    </xf>
    <xf numFmtId="0" fontId="26" fillId="10" borderId="18" xfId="0" applyFont="1" applyFill="1" applyBorder="1" applyAlignment="1">
      <alignment vertical="center"/>
    </xf>
    <xf numFmtId="0" fontId="26" fillId="10" borderId="18" xfId="0" applyFont="1" applyFill="1" applyBorder="1" applyAlignment="1">
      <alignment horizontal="center" vertical="center"/>
    </xf>
    <xf numFmtId="0" fontId="26" fillId="10" borderId="19" xfId="0" applyFont="1" applyFill="1" applyBorder="1" applyAlignment="1">
      <alignment vertical="center"/>
    </xf>
    <xf numFmtId="0" fontId="26" fillId="10" borderId="19" xfId="0" applyFont="1" applyFill="1" applyBorder="1" applyAlignment="1">
      <alignment horizontal="center" vertical="center"/>
    </xf>
    <xf numFmtId="165" fontId="0" fillId="0" borderId="0" xfId="0" applyNumberFormat="1"/>
    <xf numFmtId="0" fontId="25" fillId="2" borderId="0" xfId="0" applyFont="1" applyFill="1" applyAlignment="1">
      <alignment horizontal="left" vertical="center"/>
    </xf>
    <xf numFmtId="0" fontId="28" fillId="2" borderId="0" xfId="0" applyFont="1" applyFill="1" applyAlignment="1">
      <alignment wrapText="1"/>
    </xf>
    <xf numFmtId="0" fontId="24" fillId="2" borderId="0" xfId="0" applyFont="1" applyFill="1" applyAlignment="1">
      <alignment wrapText="1"/>
    </xf>
    <xf numFmtId="0" fontId="31" fillId="11" borderId="0" xfId="0" applyFont="1" applyFill="1"/>
    <xf numFmtId="0" fontId="32" fillId="4" borderId="0" xfId="0" applyFont="1" applyFill="1" applyAlignment="1">
      <alignment vertical="center"/>
    </xf>
    <xf numFmtId="0" fontId="32" fillId="4" borderId="0" xfId="0" applyFont="1" applyFill="1" applyAlignment="1">
      <alignment horizontal="right" vertical="center"/>
    </xf>
    <xf numFmtId="0" fontId="32" fillId="4" borderId="0" xfId="0" applyFont="1" applyFill="1" applyAlignment="1">
      <alignment horizontal="left" vertical="center"/>
    </xf>
    <xf numFmtId="0" fontId="3" fillId="12" borderId="20" xfId="0" applyFont="1" applyFill="1" applyBorder="1"/>
    <xf numFmtId="0" fontId="3" fillId="0" borderId="20" xfId="0" applyFont="1" applyBorder="1"/>
    <xf numFmtId="165" fontId="3" fillId="0" borderId="21" xfId="0" applyNumberFormat="1" applyFont="1" applyBorder="1"/>
    <xf numFmtId="165" fontId="3" fillId="13" borderId="21" xfId="0" applyNumberFormat="1" applyFont="1" applyFill="1" applyBorder="1"/>
    <xf numFmtId="3" fontId="0" fillId="0" borderId="0" xfId="0" applyNumberFormat="1"/>
    <xf numFmtId="0" fontId="8" fillId="0" borderId="0" xfId="0" applyFont="1" applyAlignment="1">
      <alignment vertical="center"/>
    </xf>
    <xf numFmtId="166" fontId="8" fillId="0" borderId="0" xfId="1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22" xfId="0" applyFill="1" applyBorder="1"/>
    <xf numFmtId="0" fontId="0" fillId="2" borderId="24" xfId="0" applyFill="1" applyBorder="1"/>
    <xf numFmtId="0" fontId="0" fillId="2" borderId="23" xfId="0" applyFill="1" applyBorder="1"/>
    <xf numFmtId="0" fontId="36" fillId="2" borderId="25" xfId="0" applyFont="1" applyFill="1" applyBorder="1"/>
    <xf numFmtId="0" fontId="36" fillId="2" borderId="22" xfId="0" applyFont="1" applyFill="1" applyBorder="1"/>
    <xf numFmtId="0" fontId="38" fillId="2" borderId="0" xfId="0" applyFont="1" applyFill="1"/>
    <xf numFmtId="0" fontId="39" fillId="2" borderId="0" xfId="0" applyFont="1" applyFill="1" applyAlignment="1">
      <alignment horizontal="left" indent="1"/>
    </xf>
    <xf numFmtId="0" fontId="40" fillId="2" borderId="0" xfId="0" applyFont="1" applyFill="1"/>
    <xf numFmtId="0" fontId="37" fillId="2" borderId="0" xfId="0" applyFont="1" applyFill="1"/>
    <xf numFmtId="0" fontId="9" fillId="0" borderId="1" xfId="0" applyFont="1" applyBorder="1" applyAlignment="1">
      <alignment vertical="center"/>
    </xf>
    <xf numFmtId="166" fontId="0" fillId="0" borderId="0" xfId="0" applyNumberFormat="1"/>
    <xf numFmtId="0" fontId="8" fillId="0" borderId="1" xfId="0" applyFont="1" applyBorder="1" applyAlignment="1">
      <alignment horizontal="left" vertical="center" indent="2"/>
    </xf>
    <xf numFmtId="0" fontId="33" fillId="0" borderId="0" xfId="0" applyFont="1"/>
    <xf numFmtId="17" fontId="12" fillId="0" borderId="0" xfId="0" applyNumberFormat="1" applyFont="1"/>
    <xf numFmtId="0" fontId="41" fillId="2" borderId="0" xfId="0" applyFont="1" applyFill="1"/>
    <xf numFmtId="169" fontId="41" fillId="2" borderId="0" xfId="0" applyNumberFormat="1" applyFont="1" applyFill="1"/>
    <xf numFmtId="0" fontId="45" fillId="0" borderId="0" xfId="3" applyFont="1"/>
    <xf numFmtId="166" fontId="2" fillId="0" borderId="0" xfId="0" applyNumberFormat="1" applyFont="1"/>
    <xf numFmtId="166" fontId="2" fillId="14" borderId="0" xfId="0" applyNumberFormat="1" applyFont="1" applyFill="1"/>
    <xf numFmtId="0" fontId="23" fillId="2" borderId="5" xfId="4" applyFont="1" applyFill="1" applyBorder="1" applyAlignment="1">
      <alignment horizontal="left" vertical="center" wrapText="1"/>
    </xf>
    <xf numFmtId="0" fontId="23" fillId="2" borderId="7" xfId="4" applyFont="1" applyFill="1" applyBorder="1" applyAlignment="1">
      <alignment horizontal="left" vertical="center" wrapText="1"/>
    </xf>
    <xf numFmtId="1" fontId="0" fillId="0" borderId="0" xfId="2" applyNumberFormat="1" applyFont="1"/>
    <xf numFmtId="1" fontId="0" fillId="0" borderId="0" xfId="2" applyNumberFormat="1" applyFont="1" applyAlignment="1">
      <alignment horizontal="right"/>
    </xf>
    <xf numFmtId="1" fontId="0" fillId="0" borderId="0" xfId="2" quotePrefix="1" applyNumberFormat="1" applyFont="1" applyAlignment="1">
      <alignment horizontal="right"/>
    </xf>
    <xf numFmtId="0" fontId="4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9" fontId="0" fillId="0" borderId="0" xfId="2" applyFont="1" applyFill="1"/>
    <xf numFmtId="167" fontId="0" fillId="0" borderId="0" xfId="2" applyNumberFormat="1" applyFont="1" applyFill="1"/>
    <xf numFmtId="0" fontId="3" fillId="12" borderId="20" xfId="0" quotePrefix="1" applyFont="1" applyFill="1" applyBorder="1"/>
    <xf numFmtId="168" fontId="0" fillId="0" borderId="0" xfId="0" applyNumberFormat="1"/>
    <xf numFmtId="4" fontId="2" fillId="0" borderId="0" xfId="0" applyNumberFormat="1" applyFont="1"/>
    <xf numFmtId="0" fontId="49" fillId="15" borderId="35" xfId="0" applyFont="1" applyFill="1" applyBorder="1" applyAlignment="1">
      <alignment vertical="center"/>
    </xf>
    <xf numFmtId="0" fontId="49" fillId="15" borderId="32" xfId="0" applyFont="1" applyFill="1" applyBorder="1" applyAlignment="1">
      <alignment vertical="center"/>
    </xf>
    <xf numFmtId="0" fontId="49" fillId="15" borderId="36" xfId="0" applyFont="1" applyFill="1" applyBorder="1" applyAlignment="1">
      <alignment vertical="center"/>
    </xf>
    <xf numFmtId="0" fontId="49" fillId="15" borderId="37" xfId="0" applyFont="1" applyFill="1" applyBorder="1" applyAlignment="1">
      <alignment vertical="center"/>
    </xf>
    <xf numFmtId="0" fontId="52" fillId="15" borderId="32" xfId="0" applyFont="1" applyFill="1" applyBorder="1" applyAlignment="1">
      <alignment horizontal="center" vertical="center" wrapText="1"/>
    </xf>
    <xf numFmtId="0" fontId="52" fillId="17" borderId="39" xfId="0" applyFont="1" applyFill="1" applyBorder="1" applyAlignment="1">
      <alignment horizontal="center" vertical="center" wrapText="1"/>
    </xf>
    <xf numFmtId="4" fontId="53" fillId="0" borderId="26" xfId="6" applyNumberFormat="1" applyFont="1" applyBorder="1" applyAlignment="1">
      <alignment horizontal="center"/>
    </xf>
    <xf numFmtId="3" fontId="53" fillId="0" borderId="26" xfId="6" applyNumberFormat="1" applyFont="1" applyBorder="1" applyAlignment="1">
      <alignment horizontal="center"/>
    </xf>
    <xf numFmtId="3" fontId="53" fillId="18" borderId="26" xfId="6" applyNumberFormat="1" applyFont="1" applyFill="1" applyBorder="1" applyAlignment="1">
      <alignment horizontal="center"/>
    </xf>
    <xf numFmtId="3" fontId="53" fillId="0" borderId="28" xfId="6" applyNumberFormat="1" applyFont="1" applyBorder="1" applyAlignment="1">
      <alignment horizontal="center"/>
    </xf>
    <xf numFmtId="4" fontId="53" fillId="18" borderId="26" xfId="6" applyNumberFormat="1" applyFont="1" applyFill="1" applyBorder="1" applyAlignment="1">
      <alignment horizontal="center"/>
    </xf>
    <xf numFmtId="4" fontId="53" fillId="18" borderId="28" xfId="6" applyNumberFormat="1" applyFont="1" applyFill="1" applyBorder="1" applyAlignment="1">
      <alignment horizontal="center"/>
    </xf>
    <xf numFmtId="4" fontId="53" fillId="18" borderId="0" xfId="6" applyNumberFormat="1" applyFont="1" applyFill="1" applyAlignment="1">
      <alignment horizontal="center"/>
    </xf>
    <xf numFmtId="4" fontId="53" fillId="0" borderId="0" xfId="6" applyNumberFormat="1" applyFont="1" applyAlignment="1">
      <alignment horizontal="center"/>
    </xf>
    <xf numFmtId="3" fontId="53" fillId="0" borderId="0" xfId="6" applyNumberFormat="1" applyFont="1" applyAlignment="1">
      <alignment horizontal="center"/>
    </xf>
    <xf numFmtId="3" fontId="53" fillId="18" borderId="0" xfId="6" applyNumberFormat="1" applyFont="1" applyFill="1" applyAlignment="1">
      <alignment horizontal="center"/>
    </xf>
    <xf numFmtId="3" fontId="53" fillId="0" borderId="23" xfId="6" applyNumberFormat="1" applyFont="1" applyBorder="1" applyAlignment="1">
      <alignment horizontal="center"/>
    </xf>
    <xf numFmtId="4" fontId="53" fillId="18" borderId="23" xfId="6" applyNumberFormat="1" applyFont="1" applyFill="1" applyBorder="1" applyAlignment="1">
      <alignment horizontal="center"/>
    </xf>
    <xf numFmtId="4" fontId="53" fillId="0" borderId="22" xfId="6" applyNumberFormat="1" applyFont="1" applyBorder="1" applyAlignment="1">
      <alignment horizontal="center"/>
    </xf>
    <xf numFmtId="3" fontId="53" fillId="0" borderId="22" xfId="6" applyNumberFormat="1" applyFont="1" applyBorder="1" applyAlignment="1">
      <alignment horizontal="center"/>
    </xf>
    <xf numFmtId="3" fontId="53" fillId="18" borderId="22" xfId="6" applyNumberFormat="1" applyFont="1" applyFill="1" applyBorder="1" applyAlignment="1">
      <alignment horizontal="center"/>
    </xf>
    <xf numFmtId="3" fontId="53" fillId="0" borderId="24" xfId="6" applyNumberFormat="1" applyFont="1" applyBorder="1" applyAlignment="1">
      <alignment horizontal="center"/>
    </xf>
    <xf numFmtId="4" fontId="53" fillId="18" borderId="22" xfId="6" applyNumberFormat="1" applyFont="1" applyFill="1" applyBorder="1" applyAlignment="1">
      <alignment horizontal="center"/>
    </xf>
    <xf numFmtId="4" fontId="53" fillId="18" borderId="24" xfId="6" applyNumberFormat="1" applyFont="1" applyFill="1" applyBorder="1" applyAlignment="1">
      <alignment horizontal="center"/>
    </xf>
    <xf numFmtId="0" fontId="51" fillId="16" borderId="38" xfId="0" applyFont="1" applyFill="1" applyBorder="1" applyAlignment="1">
      <alignment vertical="center"/>
    </xf>
    <xf numFmtId="0" fontId="52" fillId="15" borderId="32" xfId="0" applyFont="1" applyFill="1" applyBorder="1" applyAlignment="1">
      <alignment horizontal="center" vertical="center"/>
    </xf>
    <xf numFmtId="165" fontId="3" fillId="13" borderId="21" xfId="0" quotePrefix="1" applyNumberFormat="1" applyFont="1" applyFill="1" applyBorder="1"/>
    <xf numFmtId="166" fontId="2" fillId="19" borderId="0" xfId="0" applyNumberFormat="1" applyFont="1" applyFill="1"/>
    <xf numFmtId="0" fontId="4" fillId="16" borderId="0" xfId="0" applyFont="1" applyFill="1" applyAlignment="1">
      <alignment horizontal="center" vertical="center"/>
    </xf>
    <xf numFmtId="0" fontId="17" fillId="16" borderId="0" xfId="0" applyFont="1" applyFill="1" applyAlignment="1">
      <alignment horizontal="left" vertical="center"/>
    </xf>
    <xf numFmtId="0" fontId="51" fillId="16" borderId="40" xfId="0" applyFont="1" applyFill="1" applyBorder="1" applyAlignment="1">
      <alignment vertical="center"/>
    </xf>
    <xf numFmtId="0" fontId="51" fillId="16" borderId="41" xfId="0" applyFont="1" applyFill="1" applyBorder="1" applyAlignment="1">
      <alignment vertical="center"/>
    </xf>
    <xf numFmtId="0" fontId="51" fillId="16" borderId="42" xfId="0" applyFont="1" applyFill="1" applyBorder="1" applyAlignment="1">
      <alignment vertical="center"/>
    </xf>
    <xf numFmtId="0" fontId="52" fillId="15" borderId="37" xfId="0" applyFont="1" applyFill="1" applyBorder="1" applyAlignment="1">
      <alignment horizontal="center" vertical="center" wrapText="1"/>
    </xf>
    <xf numFmtId="3" fontId="53" fillId="0" borderId="43" xfId="6" applyNumberFormat="1" applyFont="1" applyBorder="1" applyAlignment="1">
      <alignment horizontal="center"/>
    </xf>
    <xf numFmtId="3" fontId="53" fillId="0" borderId="44" xfId="6" applyNumberFormat="1" applyFont="1" applyBorder="1" applyAlignment="1">
      <alignment horizontal="center"/>
    </xf>
    <xf numFmtId="4" fontId="53" fillId="18" borderId="44" xfId="6" applyNumberFormat="1" applyFont="1" applyFill="1" applyBorder="1" applyAlignment="1">
      <alignment horizontal="center"/>
    </xf>
    <xf numFmtId="3" fontId="53" fillId="18" borderId="44" xfId="6" applyNumberFormat="1" applyFont="1" applyFill="1" applyBorder="1" applyAlignment="1">
      <alignment horizontal="center"/>
    </xf>
    <xf numFmtId="3" fontId="53" fillId="18" borderId="23" xfId="6" applyNumberFormat="1" applyFont="1" applyFill="1" applyBorder="1" applyAlignment="1">
      <alignment horizontal="center"/>
    </xf>
    <xf numFmtId="3" fontId="53" fillId="18" borderId="24" xfId="6" applyNumberFormat="1" applyFont="1" applyFill="1" applyBorder="1" applyAlignment="1">
      <alignment horizontal="center"/>
    </xf>
    <xf numFmtId="3" fontId="53" fillId="18" borderId="28" xfId="6" applyNumberFormat="1" applyFont="1" applyFill="1" applyBorder="1" applyAlignment="1">
      <alignment horizontal="center"/>
    </xf>
    <xf numFmtId="0" fontId="56" fillId="2" borderId="0" xfId="0" applyFont="1" applyFill="1"/>
    <xf numFmtId="0" fontId="57" fillId="2" borderId="0" xfId="3" applyFont="1" applyFill="1" applyAlignment="1">
      <alignment horizontal="right"/>
    </xf>
    <xf numFmtId="0" fontId="0" fillId="12" borderId="20" xfId="0" quotePrefix="1" applyFill="1" applyBorder="1"/>
    <xf numFmtId="4" fontId="0" fillId="0" borderId="0" xfId="0" applyNumberFormat="1"/>
    <xf numFmtId="165" fontId="0" fillId="13" borderId="21" xfId="0" quotePrefix="1" applyNumberFormat="1" applyFill="1" applyBorder="1"/>
    <xf numFmtId="165" fontId="0" fillId="13" borderId="21" xfId="0" applyNumberFormat="1" applyFill="1" applyBorder="1"/>
    <xf numFmtId="165" fontId="0" fillId="3" borderId="0" xfId="0" applyNumberFormat="1" applyFill="1"/>
    <xf numFmtId="17" fontId="18" fillId="0" borderId="0" xfId="0" applyNumberFormat="1" applyFont="1"/>
    <xf numFmtId="0" fontId="2" fillId="0" borderId="5" xfId="0" applyFont="1" applyBorder="1"/>
    <xf numFmtId="170" fontId="2" fillId="0" borderId="5" xfId="0" applyNumberFormat="1" applyFont="1" applyBorder="1"/>
    <xf numFmtId="170" fontId="2" fillId="0" borderId="5" xfId="0" applyNumberFormat="1" applyFont="1" applyBorder="1" applyAlignment="1">
      <alignment horizontal="center"/>
    </xf>
    <xf numFmtId="0" fontId="58" fillId="0" borderId="46" xfId="0" applyFont="1" applyBorder="1"/>
    <xf numFmtId="0" fontId="58" fillId="0" borderId="46" xfId="0" applyFont="1" applyBorder="1" applyAlignment="1">
      <alignment horizontal="center"/>
    </xf>
    <xf numFmtId="0" fontId="58" fillId="0" borderId="46" xfId="0" applyFont="1" applyBorder="1" applyAlignment="1">
      <alignment horizontal="center" wrapText="1"/>
    </xf>
    <xf numFmtId="49" fontId="58" fillId="0" borderId="46" xfId="0" applyNumberFormat="1" applyFont="1" applyBorder="1" applyAlignment="1">
      <alignment horizontal="center"/>
    </xf>
    <xf numFmtId="170" fontId="2" fillId="0" borderId="0" xfId="0" applyNumberFormat="1" applyFont="1"/>
    <xf numFmtId="166" fontId="33" fillId="0" borderId="0" xfId="0" applyNumberFormat="1" applyFont="1" applyAlignment="1">
      <alignment horizontal="left"/>
    </xf>
    <xf numFmtId="166" fontId="60" fillId="0" borderId="0" xfId="0" applyNumberFormat="1" applyFont="1"/>
    <xf numFmtId="167" fontId="61" fillId="0" borderId="0" xfId="2" applyNumberFormat="1" applyFont="1" applyFill="1" applyBorder="1"/>
    <xf numFmtId="167" fontId="62" fillId="0" borderId="0" xfId="2" applyNumberFormat="1" applyFont="1" applyFill="1" applyBorder="1"/>
    <xf numFmtId="166" fontId="63" fillId="0" borderId="0" xfId="0" applyNumberFormat="1" applyFont="1"/>
    <xf numFmtId="166" fontId="2" fillId="0" borderId="0" xfId="0" applyNumberFormat="1" applyFont="1" applyAlignment="1">
      <alignment horizontal="left" indent="1"/>
    </xf>
    <xf numFmtId="167" fontId="48" fillId="0" borderId="0" xfId="2" applyNumberFormat="1" applyFont="1" applyFill="1" applyBorder="1"/>
    <xf numFmtId="166" fontId="2" fillId="0" borderId="0" xfId="0" applyNumberFormat="1" applyFont="1" applyAlignment="1">
      <alignment horizontal="left" indent="2"/>
    </xf>
    <xf numFmtId="166" fontId="2" fillId="0" borderId="0" xfId="8" applyNumberFormat="1"/>
    <xf numFmtId="166" fontId="2" fillId="0" borderId="0" xfId="0" applyNumberFormat="1" applyFont="1" applyAlignment="1">
      <alignment horizontal="left" indent="3"/>
    </xf>
    <xf numFmtId="167" fontId="64" fillId="0" borderId="0" xfId="2" applyNumberFormat="1" applyFont="1" applyFill="1" applyBorder="1"/>
    <xf numFmtId="166" fontId="66" fillId="0" borderId="0" xfId="0" applyNumberFormat="1" applyFont="1" applyAlignment="1">
      <alignment horizontal="left"/>
    </xf>
    <xf numFmtId="167" fontId="58" fillId="0" borderId="0" xfId="2" applyNumberFormat="1" applyFont="1" applyFill="1" applyBorder="1"/>
    <xf numFmtId="0" fontId="63" fillId="0" borderId="0" xfId="0" applyFont="1"/>
    <xf numFmtId="0" fontId="62" fillId="0" borderId="0" xfId="0" applyFont="1"/>
    <xf numFmtId="166" fontId="2" fillId="0" borderId="0" xfId="9" applyNumberFormat="1"/>
    <xf numFmtId="166" fontId="33" fillId="0" borderId="0" xfId="0" applyNumberFormat="1" applyFont="1"/>
    <xf numFmtId="166" fontId="33" fillId="0" borderId="0" xfId="9" applyNumberFormat="1" applyFont="1"/>
    <xf numFmtId="166" fontId="63" fillId="0" borderId="0" xfId="9" applyNumberFormat="1" applyFont="1"/>
    <xf numFmtId="166" fontId="67" fillId="0" borderId="0" xfId="0" applyNumberFormat="1" applyFont="1"/>
    <xf numFmtId="0" fontId="2" fillId="0" borderId="0" xfId="0" applyFont="1" applyAlignment="1">
      <alignment horizontal="left" indent="1"/>
    </xf>
    <xf numFmtId="166" fontId="2" fillId="0" borderId="0" xfId="9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/>
    </xf>
    <xf numFmtId="49" fontId="33" fillId="0" borderId="0" xfId="0" applyNumberFormat="1" applyFont="1" applyAlignment="1">
      <alignment horizontal="center"/>
    </xf>
    <xf numFmtId="166" fontId="59" fillId="0" borderId="0" xfId="0" applyNumberFormat="1" applyFont="1" applyAlignment="1">
      <alignment horizontal="right" wrapText="1"/>
    </xf>
    <xf numFmtId="167" fontId="59" fillId="0" borderId="0" xfId="2" applyNumberFormat="1" applyFont="1" applyFill="1" applyBorder="1" applyAlignment="1">
      <alignment horizontal="right" wrapText="1"/>
    </xf>
    <xf numFmtId="164" fontId="2" fillId="0" borderId="0" xfId="1" applyFont="1" applyFill="1" applyBorder="1"/>
    <xf numFmtId="170" fontId="68" fillId="0" borderId="0" xfId="0" applyNumberFormat="1" applyFont="1"/>
    <xf numFmtId="166" fontId="33" fillId="0" borderId="0" xfId="0" applyNumberFormat="1" applyFont="1" applyAlignment="1">
      <alignment horizontal="left" wrapText="1"/>
    </xf>
    <xf numFmtId="166" fontId="68" fillId="0" borderId="0" xfId="0" applyNumberFormat="1" applyFont="1"/>
    <xf numFmtId="166" fontId="60" fillId="0" borderId="0" xfId="10" applyNumberFormat="1" applyFont="1" applyAlignment="1">
      <alignment horizontal="left" wrapText="1"/>
    </xf>
    <xf numFmtId="166" fontId="33" fillId="0" borderId="0" xfId="10" applyNumberFormat="1" applyFont="1"/>
    <xf numFmtId="0" fontId="33" fillId="0" borderId="0" xfId="10" applyFont="1" applyAlignment="1">
      <alignment horizontal="left" vertical="center" wrapText="1"/>
    </xf>
    <xf numFmtId="166" fontId="2" fillId="0" borderId="0" xfId="10" applyNumberFormat="1"/>
    <xf numFmtId="0" fontId="2" fillId="0" borderId="5" xfId="0" applyFont="1" applyBorder="1" applyAlignment="1">
      <alignment horizontal="left"/>
    </xf>
    <xf numFmtId="166" fontId="48" fillId="0" borderId="0" xfId="11" applyNumberFormat="1" applyFont="1"/>
    <xf numFmtId="166" fontId="48" fillId="0" borderId="0" xfId="10" applyNumberFormat="1" applyFont="1"/>
    <xf numFmtId="0" fontId="65" fillId="0" borderId="0" xfId="0" applyFont="1"/>
    <xf numFmtId="167" fontId="2" fillId="0" borderId="0" xfId="2" applyNumberFormat="1" applyFont="1"/>
    <xf numFmtId="165" fontId="2" fillId="0" borderId="0" xfId="0" applyNumberFormat="1" applyFont="1"/>
    <xf numFmtId="0" fontId="55" fillId="16" borderId="30" xfId="0" applyFont="1" applyFill="1" applyBorder="1" applyAlignment="1">
      <alignment horizontal="center" vertical="center"/>
    </xf>
    <xf numFmtId="0" fontId="55" fillId="16" borderId="31" xfId="0" applyFont="1" applyFill="1" applyBorder="1" applyAlignment="1">
      <alignment horizontal="center" vertical="center"/>
    </xf>
    <xf numFmtId="0" fontId="50" fillId="16" borderId="33" xfId="0" applyFont="1" applyFill="1" applyBorder="1" applyAlignment="1">
      <alignment horizontal="center" vertical="center"/>
    </xf>
    <xf numFmtId="0" fontId="50" fillId="16" borderId="34" xfId="0" applyFont="1" applyFill="1" applyBorder="1" applyAlignment="1">
      <alignment horizontal="center" vertical="center"/>
    </xf>
    <xf numFmtId="17" fontId="17" fillId="16" borderId="0" xfId="0" quotePrefix="1" applyNumberFormat="1" applyFont="1" applyFill="1" applyAlignment="1">
      <alignment horizontal="center" vertical="center"/>
    </xf>
    <xf numFmtId="0" fontId="31" fillId="11" borderId="0" xfId="0" applyFont="1" applyFill="1" applyAlignment="1">
      <alignment horizontal="center"/>
    </xf>
    <xf numFmtId="0" fontId="30" fillId="11" borderId="0" xfId="0" applyFont="1" applyFill="1" applyAlignment="1">
      <alignment horizontal="center"/>
    </xf>
    <xf numFmtId="0" fontId="35" fillId="2" borderId="27" xfId="0" applyFont="1" applyFill="1" applyBorder="1" applyAlignment="1">
      <alignment horizontal="center" wrapText="1"/>
    </xf>
    <xf numFmtId="0" fontId="35" fillId="2" borderId="26" xfId="0" applyFont="1" applyFill="1" applyBorder="1" applyAlignment="1">
      <alignment horizontal="center" wrapText="1"/>
    </xf>
    <xf numFmtId="0" fontId="35" fillId="2" borderId="28" xfId="0" applyFont="1" applyFill="1" applyBorder="1" applyAlignment="1">
      <alignment horizontal="center" wrapText="1"/>
    </xf>
    <xf numFmtId="0" fontId="35" fillId="2" borderId="29" xfId="0" applyFont="1" applyFill="1" applyBorder="1" applyAlignment="1">
      <alignment horizontal="center" wrapText="1"/>
    </xf>
    <xf numFmtId="0" fontId="35" fillId="2" borderId="0" xfId="0" applyFont="1" applyFill="1" applyAlignment="1">
      <alignment horizontal="center" wrapText="1"/>
    </xf>
    <xf numFmtId="0" fontId="35" fillId="2" borderId="23" xfId="0" applyFont="1" applyFill="1" applyBorder="1" applyAlignment="1">
      <alignment horizontal="center" wrapText="1"/>
    </xf>
    <xf numFmtId="0" fontId="35" fillId="2" borderId="25" xfId="0" applyFont="1" applyFill="1" applyBorder="1" applyAlignment="1">
      <alignment horizontal="center" wrapText="1"/>
    </xf>
    <xf numFmtId="0" fontId="35" fillId="2" borderId="22" xfId="0" applyFont="1" applyFill="1" applyBorder="1" applyAlignment="1">
      <alignment horizontal="center" wrapText="1"/>
    </xf>
    <xf numFmtId="0" fontId="35" fillId="2" borderId="24" xfId="0" applyFont="1" applyFill="1" applyBorder="1" applyAlignment="1">
      <alignment horizontal="center" wrapText="1"/>
    </xf>
    <xf numFmtId="0" fontId="38" fillId="2" borderId="0" xfId="0" applyFont="1" applyFill="1" applyAlignment="1">
      <alignment horizontal="left"/>
    </xf>
    <xf numFmtId="0" fontId="39" fillId="2" borderId="0" xfId="0" applyFont="1" applyFill="1" applyAlignment="1">
      <alignment horizontal="left" indent="1"/>
    </xf>
    <xf numFmtId="0" fontId="38" fillId="2" borderId="0" xfId="0" applyFont="1" applyFill="1" applyAlignment="1">
      <alignment horizontal="left" indent="1"/>
    </xf>
    <xf numFmtId="0" fontId="5" fillId="5" borderId="0" xfId="0" applyFont="1" applyFill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9" fillId="4" borderId="0" xfId="0" applyFont="1" applyFill="1" applyAlignment="1">
      <alignment horizontal="center" wrapText="1"/>
    </xf>
    <xf numFmtId="0" fontId="46" fillId="4" borderId="0" xfId="0" applyFont="1" applyFill="1" applyAlignment="1">
      <alignment horizontal="center"/>
    </xf>
    <xf numFmtId="0" fontId="33" fillId="0" borderId="0" xfId="7" applyFont="1" applyAlignment="1">
      <alignment horizontal="center"/>
    </xf>
    <xf numFmtId="0" fontId="33" fillId="0" borderId="0" xfId="6" applyFont="1" applyAlignment="1">
      <alignment horizontal="center"/>
    </xf>
    <xf numFmtId="0" fontId="58" fillId="0" borderId="0" xfId="6" applyFont="1" applyAlignment="1">
      <alignment horizontal="center"/>
    </xf>
    <xf numFmtId="0" fontId="33" fillId="0" borderId="45" xfId="0" applyFont="1" applyBorder="1" applyAlignment="1">
      <alignment horizontal="center"/>
    </xf>
    <xf numFmtId="49" fontId="2" fillId="0" borderId="0" xfId="9" applyNumberFormat="1" applyAlignment="1">
      <alignment horizontal="left" wrapText="1"/>
    </xf>
    <xf numFmtId="0" fontId="27" fillId="10" borderId="15" xfId="0" applyFont="1" applyFill="1" applyBorder="1" applyAlignment="1">
      <alignment horizontal="center" vertical="center" wrapText="1"/>
    </xf>
    <xf numFmtId="0" fontId="27" fillId="10" borderId="16" xfId="0" applyFont="1" applyFill="1" applyBorder="1" applyAlignment="1">
      <alignment horizontal="center" vertical="center" wrapText="1"/>
    </xf>
    <xf numFmtId="0" fontId="27" fillId="10" borderId="17" xfId="0" applyFont="1" applyFill="1" applyBorder="1" applyAlignment="1">
      <alignment horizontal="center" vertical="center" wrapText="1"/>
    </xf>
    <xf numFmtId="0" fontId="26" fillId="10" borderId="15" xfId="0" applyFont="1" applyFill="1" applyBorder="1" applyAlignment="1">
      <alignment horizontal="center" vertical="center" wrapText="1"/>
    </xf>
    <xf numFmtId="0" fontId="26" fillId="10" borderId="16" xfId="0" applyFont="1" applyFill="1" applyBorder="1" applyAlignment="1">
      <alignment horizontal="center" vertical="center" wrapText="1"/>
    </xf>
    <xf numFmtId="0" fontId="26" fillId="10" borderId="17" xfId="0" applyFont="1" applyFill="1" applyBorder="1" applyAlignment="1">
      <alignment horizontal="center" vertical="center" wrapText="1"/>
    </xf>
    <xf numFmtId="0" fontId="27" fillId="10" borderId="10" xfId="0" applyFont="1" applyFill="1" applyBorder="1" applyAlignment="1">
      <alignment horizontal="left" vertical="center" wrapText="1"/>
    </xf>
    <xf numFmtId="0" fontId="27" fillId="10" borderId="11" xfId="0" applyFont="1" applyFill="1" applyBorder="1" applyAlignment="1">
      <alignment horizontal="left" vertical="center" wrapText="1"/>
    </xf>
    <xf numFmtId="0" fontId="27" fillId="10" borderId="0" xfId="0" applyFont="1" applyFill="1" applyAlignment="1">
      <alignment horizontal="left" vertical="center" wrapText="1"/>
    </xf>
    <xf numFmtId="0" fontId="27" fillId="10" borderId="12" xfId="0" applyFont="1" applyFill="1" applyBorder="1" applyAlignment="1">
      <alignment horizontal="left" vertical="center" wrapText="1"/>
    </xf>
    <xf numFmtId="0" fontId="27" fillId="10" borderId="13" xfId="0" applyFont="1" applyFill="1" applyBorder="1" applyAlignment="1">
      <alignment horizontal="left" vertical="center" wrapText="1"/>
    </xf>
    <xf numFmtId="0" fontId="27" fillId="10" borderId="9" xfId="0" applyFont="1" applyFill="1" applyBorder="1" applyAlignment="1">
      <alignment horizontal="left" vertical="center" wrapText="1"/>
    </xf>
    <xf numFmtId="0" fontId="27" fillId="10" borderId="14" xfId="0" applyFont="1" applyFill="1" applyBorder="1" applyAlignment="1">
      <alignment horizontal="left" vertical="center" wrapText="1"/>
    </xf>
    <xf numFmtId="0" fontId="26" fillId="10" borderId="15" xfId="0" applyFont="1" applyFill="1" applyBorder="1" applyAlignment="1">
      <alignment horizontal="center" vertical="center"/>
    </xf>
    <xf numFmtId="0" fontId="26" fillId="10" borderId="16" xfId="0" applyFont="1" applyFill="1" applyBorder="1" applyAlignment="1">
      <alignment horizontal="center" vertical="center"/>
    </xf>
    <xf numFmtId="0" fontId="26" fillId="10" borderId="17" xfId="0" applyFont="1" applyFill="1" applyBorder="1" applyAlignment="1">
      <alignment horizontal="center" vertical="center"/>
    </xf>
    <xf numFmtId="0" fontId="27" fillId="10" borderId="10" xfId="0" applyFont="1" applyFill="1" applyBorder="1" applyAlignment="1">
      <alignment horizontal="center" vertical="center" wrapText="1"/>
    </xf>
    <xf numFmtId="0" fontId="27" fillId="10" borderId="10" xfId="0" applyFont="1" applyFill="1" applyBorder="1" applyAlignment="1">
      <alignment horizontal="center" vertical="center"/>
    </xf>
    <xf numFmtId="0" fontId="27" fillId="10" borderId="15" xfId="0" applyFont="1" applyFill="1" applyBorder="1" applyAlignment="1">
      <alignment horizontal="left" vertical="center" wrapText="1"/>
    </xf>
    <xf numFmtId="0" fontId="27" fillId="10" borderId="16" xfId="0" applyFont="1" applyFill="1" applyBorder="1" applyAlignment="1">
      <alignment horizontal="left" vertical="center" wrapText="1"/>
    </xf>
    <xf numFmtId="0" fontId="27" fillId="10" borderId="17" xfId="0" applyFont="1" applyFill="1" applyBorder="1" applyAlignment="1">
      <alignment horizontal="left" vertical="center" wrapText="1"/>
    </xf>
    <xf numFmtId="0" fontId="26" fillId="10" borderId="15" xfId="0" applyFont="1" applyFill="1" applyBorder="1" applyAlignment="1">
      <alignment horizontal="left" vertical="center"/>
    </xf>
    <xf numFmtId="0" fontId="26" fillId="10" borderId="17" xfId="0" applyFont="1" applyFill="1" applyBorder="1" applyAlignment="1">
      <alignment horizontal="left" vertical="center"/>
    </xf>
    <xf numFmtId="0" fontId="27" fillId="10" borderId="15" xfId="0" applyFont="1" applyFill="1" applyBorder="1" applyAlignment="1">
      <alignment horizontal="left" vertical="top" wrapText="1"/>
    </xf>
    <xf numFmtId="0" fontId="27" fillId="10" borderId="16" xfId="0" applyFont="1" applyFill="1" applyBorder="1" applyAlignment="1">
      <alignment horizontal="left" vertical="top" wrapText="1"/>
    </xf>
    <xf numFmtId="0" fontId="27" fillId="10" borderId="17" xfId="0" applyFont="1" applyFill="1" applyBorder="1" applyAlignment="1">
      <alignment horizontal="left" vertical="top" wrapText="1"/>
    </xf>
  </cellXfs>
  <cellStyles count="12">
    <cellStyle name="Bueno" xfId="4" builtinId="26"/>
    <cellStyle name="Énfasis5 2" xfId="5" xr:uid="{00000000-0005-0000-0000-000003000000}"/>
    <cellStyle name="Hipervínculo" xfId="3" builtinId="8"/>
    <cellStyle name="Millares" xfId="1" builtinId="3"/>
    <cellStyle name="Normal" xfId="0" builtinId="0"/>
    <cellStyle name="Normal 2" xfId="7" xr:uid="{C8AD32DC-F798-A34A-81D6-38278ABE9BAD}"/>
    <cellStyle name="Normal 2 2" xfId="9" xr:uid="{F98F0B1D-7467-8B4C-8BA2-457AA4C2CBFA}"/>
    <cellStyle name="Normal 3 10" xfId="6" xr:uid="{3247913E-BFB2-4CE1-970F-C558348A419A}"/>
    <cellStyle name="Normal_Cuadro Resumen 05-06 2" xfId="8" xr:uid="{B5008A44-507A-D845-A327-BF6A51E054B8}"/>
    <cellStyle name="Normal_plantilla para datos fiscales" xfId="10" xr:uid="{B161C032-AC4D-CD4A-AAFE-A44BEAF790D9}"/>
    <cellStyle name="Normal_plantilla para datos fiscales 2" xfId="11" xr:uid="{C5E65A4D-CAF6-224F-B9C3-3DEE67BD7194}"/>
    <cellStyle name="Porcentaje" xfId="2" builtinId="5"/>
  </cellStyles>
  <dxfs count="102">
    <dxf>
      <numFmt numFmtId="0" formatCode="General"/>
    </dxf>
    <dxf>
      <numFmt numFmtId="3" formatCode="#,##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22" formatCode="mmm\-yy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166" formatCode="#,##0.0"/>
    </dxf>
    <dxf>
      <numFmt numFmtId="22" formatCode="mmm\-yy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9202168774070256E-2"/>
          <c:y val="7.5354611682456857E-2"/>
          <c:w val="0.87500659150473348"/>
          <c:h val="0.82820018773385151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Tablas!$BE$6:$BE$19</c:f>
              <c:numCache>
                <c:formatCode>General</c:formatCode>
                <c:ptCount val="14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</c:numCache>
            </c:numRef>
          </c:cat>
          <c:val>
            <c:numRef>
              <c:f>Tablas!$BG$6:$BG$19</c:f>
              <c:numCache>
                <c:formatCode>0.0%</c:formatCode>
                <c:ptCount val="14"/>
                <c:pt idx="0">
                  <c:v>1.4428362551231144E-2</c:v>
                </c:pt>
                <c:pt idx="1">
                  <c:v>1.4676100534744663E-2</c:v>
                </c:pt>
                <c:pt idx="2">
                  <c:v>1.4815092334625302E-2</c:v>
                </c:pt>
                <c:pt idx="3">
                  <c:v>1.4444424307229475E-2</c:v>
                </c:pt>
                <c:pt idx="4">
                  <c:v>1.2848778555475615E-2</c:v>
                </c:pt>
                <c:pt idx="5">
                  <c:v>1.3133269523702085E-2</c:v>
                </c:pt>
                <c:pt idx="6">
                  <c:v>1.304884402135853E-2</c:v>
                </c:pt>
                <c:pt idx="7">
                  <c:v>1.2722184023772343E-2</c:v>
                </c:pt>
                <c:pt idx="8">
                  <c:v>1.2382625331645025E-2</c:v>
                </c:pt>
                <c:pt idx="9">
                  <c:v>1.2032869474965402E-2</c:v>
                </c:pt>
                <c:pt idx="10">
                  <c:v>1.1678059270855856E-2</c:v>
                </c:pt>
                <c:pt idx="11">
                  <c:v>1.1301158556349833E-2</c:v>
                </c:pt>
                <c:pt idx="12">
                  <c:v>1.0913612380530902E-2</c:v>
                </c:pt>
                <c:pt idx="13">
                  <c:v>1.0524119025663525E-2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09-45B0-88AC-A97DFBEB75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4142816"/>
        <c:axId val="1051928448"/>
      </c:lineChart>
      <c:catAx>
        <c:axId val="1084142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51928448"/>
        <c:crosses val="autoZero"/>
        <c:auto val="1"/>
        <c:lblAlgn val="ctr"/>
        <c:lblOffset val="100"/>
        <c:noMultiLvlLbl val="0"/>
      </c:catAx>
      <c:valAx>
        <c:axId val="105192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84142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78094167294052"/>
          <c:y val="0.13707167576984183"/>
          <c:w val="0.86665432532921238"/>
          <c:h val="0.74838873997505329"/>
        </c:manualLayout>
      </c:layout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11"/>
              <c:layout>
                <c:manualLayout>
                  <c:x val="-1.771881525646388E-2"/>
                  <c:y val="-3.57719522960213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0C-4D80-9696-F2990BD298C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Tablas!$J$210:$J$221</c:f>
              <c:numCache>
                <c:formatCode>0.0%</c:formatCode>
                <c:ptCount val="12"/>
                <c:pt idx="0">
                  <c:v>0.15522343320192178</c:v>
                </c:pt>
                <c:pt idx="1">
                  <c:v>0.10780898925379945</c:v>
                </c:pt>
                <c:pt idx="2">
                  <c:v>8.2617972429904096E-2</c:v>
                </c:pt>
                <c:pt idx="3">
                  <c:v>8.0326877676162756E-2</c:v>
                </c:pt>
                <c:pt idx="4">
                  <c:v>7.4255147766426388E-2</c:v>
                </c:pt>
                <c:pt idx="5">
                  <c:v>0.10024182761402201</c:v>
                </c:pt>
                <c:pt idx="6">
                  <c:v>9.1837384637481367E-2</c:v>
                </c:pt>
                <c:pt idx="7">
                  <c:v>3.9006548964457766E-2</c:v>
                </c:pt>
                <c:pt idx="8">
                  <c:v>4.506440496500197E-2</c:v>
                </c:pt>
                <c:pt idx="9">
                  <c:v>8.0597316200115898E-2</c:v>
                </c:pt>
                <c:pt idx="10">
                  <c:v>-0.10830466660998961</c:v>
                </c:pt>
                <c:pt idx="11">
                  <c:v>0.32456892969164008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49A-4786-A6D9-807B8433F07B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dLbl>
              <c:idx val="11"/>
              <c:layout>
                <c:manualLayout>
                  <c:x val="-2.0525782547117268E-2"/>
                  <c:y val="1.00446998594457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0C-4D80-9696-F2990BD298C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Tablas!$K$210:$K$221</c:f>
              <c:numCache>
                <c:formatCode>0.0%</c:formatCode>
                <c:ptCount val="12"/>
                <c:pt idx="0">
                  <c:v>0.18388920130129871</c:v>
                </c:pt>
                <c:pt idx="1">
                  <c:v>0.24208143302945118</c:v>
                </c:pt>
                <c:pt idx="2">
                  <c:v>3.1600400975467124E-2</c:v>
                </c:pt>
                <c:pt idx="3">
                  <c:v>7.6564161543987153E-2</c:v>
                </c:pt>
                <c:pt idx="4">
                  <c:v>7.4746435117716281E-2</c:v>
                </c:pt>
                <c:pt idx="5">
                  <c:v>0.15722900451091015</c:v>
                </c:pt>
                <c:pt idx="6">
                  <c:v>0.10290406621211279</c:v>
                </c:pt>
                <c:pt idx="7">
                  <c:v>-4.7211614871251695E-2</c:v>
                </c:pt>
                <c:pt idx="8">
                  <c:v>0.22001512464867679</c:v>
                </c:pt>
                <c:pt idx="9">
                  <c:v>-0.10639708018039595</c:v>
                </c:pt>
                <c:pt idx="10">
                  <c:v>-7.4388683181761173E-2</c:v>
                </c:pt>
                <c:pt idx="11">
                  <c:v>0.21002727112521447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49A-4786-A6D9-807B8433F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1870255"/>
        <c:axId val="1845513583"/>
      </c:lineChart>
      <c:catAx>
        <c:axId val="18318702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45513583"/>
        <c:crosses val="autoZero"/>
        <c:auto val="1"/>
        <c:lblAlgn val="ctr"/>
        <c:lblOffset val="100"/>
        <c:noMultiLvlLbl val="0"/>
      </c:catAx>
      <c:valAx>
        <c:axId val="184551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31870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23591652573652"/>
          <c:y val="0.15366875396322133"/>
          <c:w val="0.84175130653425234"/>
          <c:h val="0.73752932783766645"/>
        </c:manualLayout>
      </c:layout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chemeClr val="tx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11"/>
              <c:layout>
                <c:manualLayout>
                  <c:x val="-1.4553021700045033E-2"/>
                  <c:y val="2.46697746697746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037-4154-89EF-4AE5423211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s-CR" sz="7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Tablas!$L$210:$L$221</c:f>
              <c:numCache>
                <c:formatCode>0.0%</c:formatCode>
                <c:ptCount val="12"/>
                <c:pt idx="0">
                  <c:v>9.6502884091026475E-2</c:v>
                </c:pt>
                <c:pt idx="1">
                  <c:v>0.11639302535338714</c:v>
                </c:pt>
                <c:pt idx="2">
                  <c:v>8.6154145142830041E-2</c:v>
                </c:pt>
                <c:pt idx="3">
                  <c:v>9.4545859778359276E-2</c:v>
                </c:pt>
                <c:pt idx="4">
                  <c:v>6.9900366882342135E-2</c:v>
                </c:pt>
                <c:pt idx="5">
                  <c:v>9.6373638462515787E-2</c:v>
                </c:pt>
                <c:pt idx="6">
                  <c:v>7.9099475335164815E-2</c:v>
                </c:pt>
                <c:pt idx="7">
                  <c:v>5.3431784759971235E-2</c:v>
                </c:pt>
                <c:pt idx="8">
                  <c:v>4.0334784536172785E-2</c:v>
                </c:pt>
                <c:pt idx="9">
                  <c:v>7.0599519813559164E-2</c:v>
                </c:pt>
                <c:pt idx="10">
                  <c:v>-0.11218529080278139</c:v>
                </c:pt>
                <c:pt idx="11">
                  <c:v>0.2822411233805957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241-4846-8275-56EA6E595285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dLbl>
              <c:idx val="11"/>
              <c:layout>
                <c:manualLayout>
                  <c:x val="-1.7463626040053935E-2"/>
                  <c:y val="-2.96037296037296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037-4154-89EF-4AE5423211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s-CR"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Tablas!$M$210:$M$221</c:f>
              <c:numCache>
                <c:formatCode>0.0%</c:formatCode>
                <c:ptCount val="12"/>
                <c:pt idx="0">
                  <c:v>0.14432185830340716</c:v>
                </c:pt>
                <c:pt idx="1">
                  <c:v>0.2670496557254467</c:v>
                </c:pt>
                <c:pt idx="2">
                  <c:v>2.0038534736126268E-2</c:v>
                </c:pt>
                <c:pt idx="3">
                  <c:v>0.11607894503676319</c:v>
                </c:pt>
                <c:pt idx="4">
                  <c:v>4.7695661780831733E-2</c:v>
                </c:pt>
                <c:pt idx="5">
                  <c:v>0.13326907409319921</c:v>
                </c:pt>
                <c:pt idx="6">
                  <c:v>4.3670386432728359E-2</c:v>
                </c:pt>
                <c:pt idx="7">
                  <c:v>4.8234210195294613E-2</c:v>
                </c:pt>
                <c:pt idx="8">
                  <c:v>0.16473549008512589</c:v>
                </c:pt>
                <c:pt idx="9">
                  <c:v>-6.1759832599491804E-2</c:v>
                </c:pt>
                <c:pt idx="10">
                  <c:v>-8.9005234491406737E-2</c:v>
                </c:pt>
                <c:pt idx="11">
                  <c:v>0.16954264037625255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E241-4846-8275-56EA6E5952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0003919"/>
        <c:axId val="1695418783"/>
      </c:lineChart>
      <c:catAx>
        <c:axId val="1890003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CR"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695418783"/>
        <c:crosses val="autoZero"/>
        <c:auto val="1"/>
        <c:lblAlgn val="ctr"/>
        <c:lblOffset val="100"/>
        <c:noMultiLvlLbl val="0"/>
      </c:catAx>
      <c:valAx>
        <c:axId val="1695418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CR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/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s-CR" sz="8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CR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90003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CR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es-CR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015252115851495"/>
          <c:y val="0.12309502978794318"/>
          <c:w val="0.88031050429372049"/>
          <c:h val="0.75537641128192312"/>
        </c:manualLayout>
      </c:layout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dLbl>
              <c:idx val="7"/>
              <c:layout>
                <c:manualLayout>
                  <c:x val="-2.2222222222222272E-2"/>
                  <c:y val="-6.01851851851852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60D-422A-973B-DB9C7DB1341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Tablas!$S$210:$S$221</c:f>
              <c:numCache>
                <c:formatCode>0.0%</c:formatCode>
                <c:ptCount val="12"/>
                <c:pt idx="0">
                  <c:v>9.4194497048530224E-2</c:v>
                </c:pt>
                <c:pt idx="1">
                  <c:v>0.10173332833447279</c:v>
                </c:pt>
                <c:pt idx="2">
                  <c:v>7.5994551898213469E-2</c:v>
                </c:pt>
                <c:pt idx="3">
                  <c:v>0.13768661085219569</c:v>
                </c:pt>
                <c:pt idx="4">
                  <c:v>7.593446704346607E-2</c:v>
                </c:pt>
                <c:pt idx="5">
                  <c:v>0.14277835004367034</c:v>
                </c:pt>
                <c:pt idx="6">
                  <c:v>0.13541815320092465</c:v>
                </c:pt>
                <c:pt idx="7">
                  <c:v>0.10298121064249632</c:v>
                </c:pt>
                <c:pt idx="8">
                  <c:v>8.7831500486888814E-2</c:v>
                </c:pt>
                <c:pt idx="9">
                  <c:v>9.157347240067204E-2</c:v>
                </c:pt>
                <c:pt idx="10">
                  <c:v>-0.10979022086590839</c:v>
                </c:pt>
                <c:pt idx="11">
                  <c:v>0.25106900212687067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59-4252-B286-90F2F67BFD76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Tablas!$T$210:$T$221</c:f>
              <c:numCache>
                <c:formatCode>0.0%</c:formatCode>
                <c:ptCount val="12"/>
                <c:pt idx="0" formatCode="0%">
                  <c:v>0.23636791008221003</c:v>
                </c:pt>
                <c:pt idx="1">
                  <c:v>0.29237145247977736</c:v>
                </c:pt>
                <c:pt idx="2">
                  <c:v>-6.0753070054639258E-2</c:v>
                </c:pt>
                <c:pt idx="3">
                  <c:v>7.1020234579128871E-2</c:v>
                </c:pt>
                <c:pt idx="4">
                  <c:v>9.146938958496631E-2</c:v>
                </c:pt>
                <c:pt idx="5">
                  <c:v>7.8329731157031013E-2</c:v>
                </c:pt>
                <c:pt idx="6">
                  <c:v>0.18973231594255435</c:v>
                </c:pt>
                <c:pt idx="7">
                  <c:v>4.798761727909473E-2</c:v>
                </c:pt>
                <c:pt idx="8">
                  <c:v>0.26381394252678225</c:v>
                </c:pt>
                <c:pt idx="9">
                  <c:v>-0.1578008536169202</c:v>
                </c:pt>
                <c:pt idx="10">
                  <c:v>-0.24447269598662325</c:v>
                </c:pt>
                <c:pt idx="11">
                  <c:v>0.1994557407807902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E59-4252-B286-90F2F67BF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12831"/>
        <c:axId val="1889930767"/>
      </c:lineChart>
      <c:catAx>
        <c:axId val="1950012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89930767"/>
        <c:crosses val="autoZero"/>
        <c:auto val="1"/>
        <c:lblAlgn val="ctr"/>
        <c:lblOffset val="100"/>
        <c:noMultiLvlLbl val="0"/>
      </c:catAx>
      <c:valAx>
        <c:axId val="1889930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 Pordentajes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12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5673665791776"/>
          <c:y val="0.12777207727493958"/>
          <c:w val="0.8668770778652668"/>
          <c:h val="0.74807813458009298"/>
        </c:manualLayout>
      </c:layout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chemeClr val="tx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Tablas!$U$210:$U$221</c:f>
              <c:numCache>
                <c:formatCode>0.0%</c:formatCode>
                <c:ptCount val="12"/>
                <c:pt idx="0">
                  <c:v>0.1091422799609747</c:v>
                </c:pt>
                <c:pt idx="1">
                  <c:v>0.1179203258586472</c:v>
                </c:pt>
                <c:pt idx="2">
                  <c:v>9.046979586838777E-2</c:v>
                </c:pt>
                <c:pt idx="3">
                  <c:v>4.7878858524286416E-2</c:v>
                </c:pt>
                <c:pt idx="4">
                  <c:v>7.6526958096606812E-2</c:v>
                </c:pt>
                <c:pt idx="5">
                  <c:v>5.4686956676185172E-2</c:v>
                </c:pt>
                <c:pt idx="6">
                  <c:v>5.8592153672833325E-2</c:v>
                </c:pt>
                <c:pt idx="7">
                  <c:v>2.7567484137506204E-2</c:v>
                </c:pt>
                <c:pt idx="8">
                  <c:v>2.3580990823536707E-2</c:v>
                </c:pt>
                <c:pt idx="9">
                  <c:v>9.906154663079958E-2</c:v>
                </c:pt>
                <c:pt idx="10">
                  <c:v>-6.909351895054261E-3</c:v>
                </c:pt>
                <c:pt idx="11">
                  <c:v>0.25639625064638749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18D-4EB3-86EC-546B20D09662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Tablas!$V$210:$V$221</c:f>
              <c:numCache>
                <c:formatCode>0.0%</c:formatCode>
                <c:ptCount val="12"/>
                <c:pt idx="0">
                  <c:v>0.10739724788818128</c:v>
                </c:pt>
                <c:pt idx="1">
                  <c:v>0.13227383628225176</c:v>
                </c:pt>
                <c:pt idx="2">
                  <c:v>4.1900845376304119E-2</c:v>
                </c:pt>
                <c:pt idx="3">
                  <c:v>0.15584641612172834</c:v>
                </c:pt>
                <c:pt idx="4">
                  <c:v>1.7243018963621681E-2</c:v>
                </c:pt>
                <c:pt idx="5">
                  <c:v>0.13085013373960019</c:v>
                </c:pt>
                <c:pt idx="6">
                  <c:v>-5.4922259168763254E-2</c:v>
                </c:pt>
                <c:pt idx="7">
                  <c:v>-1.0982130852506433E-2</c:v>
                </c:pt>
                <c:pt idx="8">
                  <c:v>6.1384852626726438E-2</c:v>
                </c:pt>
                <c:pt idx="9">
                  <c:v>0.20468240538216764</c:v>
                </c:pt>
                <c:pt idx="10">
                  <c:v>0.43150898115421366</c:v>
                </c:pt>
                <c:pt idx="11">
                  <c:v>-6.4425891924273726E-2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18D-4EB3-86EC-546B20D096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10751"/>
        <c:axId val="1891099919"/>
      </c:lineChart>
      <c:catAx>
        <c:axId val="1950010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91099919"/>
        <c:crosses val="autoZero"/>
        <c:auto val="1"/>
        <c:lblAlgn val="ctr"/>
        <c:lblOffset val="100"/>
        <c:noMultiLvlLbl val="0"/>
      </c:catAx>
      <c:valAx>
        <c:axId val="189109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10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700627734033246"/>
          <c:y val="2.6758417840068941E-2"/>
          <c:w val="0.65431889763779527"/>
          <c:h val="9.03102922988430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Tablas!$W$210:$W$221</c:f>
              <c:numCache>
                <c:formatCode>0.0%</c:formatCode>
                <c:ptCount val="12"/>
                <c:pt idx="0">
                  <c:v>0.15674275281385319</c:v>
                </c:pt>
                <c:pt idx="1">
                  <c:v>0.17019443490149522</c:v>
                </c:pt>
                <c:pt idx="2">
                  <c:v>6.5774210397476107E-2</c:v>
                </c:pt>
                <c:pt idx="3">
                  <c:v>2.5471196109292382E-3</c:v>
                </c:pt>
                <c:pt idx="4">
                  <c:v>0.12402866472760699</c:v>
                </c:pt>
                <c:pt idx="5">
                  <c:v>5.4586696081484032E-2</c:v>
                </c:pt>
                <c:pt idx="6">
                  <c:v>7.8641267799991477E-2</c:v>
                </c:pt>
                <c:pt idx="7">
                  <c:v>6.3432785514945245E-3</c:v>
                </c:pt>
                <c:pt idx="8">
                  <c:v>-1.259210673292277E-2</c:v>
                </c:pt>
                <c:pt idx="9">
                  <c:v>-5.2878238219098983E-2</c:v>
                </c:pt>
                <c:pt idx="10">
                  <c:v>-0.1597000226314178</c:v>
                </c:pt>
                <c:pt idx="11">
                  <c:v>2.8038641221622926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638-4EC2-AE3D-0624E5D53E52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Tablas!$X$210:$X$221</c:f>
              <c:numCache>
                <c:formatCode>0.0%</c:formatCode>
                <c:ptCount val="12"/>
                <c:pt idx="0">
                  <c:v>0.14473702659880261</c:v>
                </c:pt>
                <c:pt idx="1">
                  <c:v>8.9314258067282326E-2</c:v>
                </c:pt>
                <c:pt idx="2">
                  <c:v>-4.4092057807394447E-3</c:v>
                </c:pt>
                <c:pt idx="3">
                  <c:v>3.3059496363975427E-2</c:v>
                </c:pt>
                <c:pt idx="4">
                  <c:v>0.11837577520068754</c:v>
                </c:pt>
                <c:pt idx="5">
                  <c:v>9.7187447685450179E-2</c:v>
                </c:pt>
                <c:pt idx="6">
                  <c:v>4.2180549770463927E-2</c:v>
                </c:pt>
                <c:pt idx="7">
                  <c:v>-6.3707553944532314E-2</c:v>
                </c:pt>
                <c:pt idx="8">
                  <c:v>1.7702246165081092E-3</c:v>
                </c:pt>
                <c:pt idx="9">
                  <c:v>-7.2262620230234775E-2</c:v>
                </c:pt>
                <c:pt idx="10">
                  <c:v>0.52210334243186396</c:v>
                </c:pt>
                <c:pt idx="11">
                  <c:v>16.748920809061786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638-4EC2-AE3D-0624E5D53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10751"/>
        <c:axId val="1891099919"/>
      </c:lineChart>
      <c:catAx>
        <c:axId val="1950010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91099919"/>
        <c:crosses val="autoZero"/>
        <c:auto val="1"/>
        <c:lblAlgn val="ctr"/>
        <c:lblOffset val="100"/>
        <c:noMultiLvlLbl val="0"/>
      </c:catAx>
      <c:valAx>
        <c:axId val="189109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10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Tablas!$Y$210:$Y$221</c:f>
              <c:numCache>
                <c:formatCode>0.0%</c:formatCode>
                <c:ptCount val="12"/>
                <c:pt idx="0">
                  <c:v>0.26839054024958853</c:v>
                </c:pt>
                <c:pt idx="1">
                  <c:v>3.9043304494100761E-2</c:v>
                </c:pt>
                <c:pt idx="2">
                  <c:v>0.10470103233125005</c:v>
                </c:pt>
                <c:pt idx="3">
                  <c:v>0.13972814568685932</c:v>
                </c:pt>
                <c:pt idx="4">
                  <c:v>9.3319061905741352E-2</c:v>
                </c:pt>
                <c:pt idx="5">
                  <c:v>9.7631720891191209E-2</c:v>
                </c:pt>
                <c:pt idx="6">
                  <c:v>6.023967909888106E-2</c:v>
                </c:pt>
                <c:pt idx="7">
                  <c:v>9.1096880903049904E-2</c:v>
                </c:pt>
                <c:pt idx="8">
                  <c:v>3.4172976006192401E-2</c:v>
                </c:pt>
                <c:pt idx="9">
                  <c:v>0.12654975891514031</c:v>
                </c:pt>
                <c:pt idx="10">
                  <c:v>-2.5145566146202558E-2</c:v>
                </c:pt>
                <c:pt idx="11">
                  <c:v>8.4972763226164538E-2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369-46DD-A5C5-730231B54519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95000"/>
                        <a:lumOff val="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Tablas!$Z$210:$Z$221</c:f>
              <c:numCache>
                <c:formatCode>0.0%</c:formatCode>
                <c:ptCount val="12"/>
                <c:pt idx="0">
                  <c:v>0.4603460359005036</c:v>
                </c:pt>
                <c:pt idx="1">
                  <c:v>-0.15004580345049823</c:v>
                </c:pt>
                <c:pt idx="2">
                  <c:v>0.10164528508404413</c:v>
                </c:pt>
                <c:pt idx="3">
                  <c:v>0.25115984669354385</c:v>
                </c:pt>
                <c:pt idx="4">
                  <c:v>2.1667279314483201E-2</c:v>
                </c:pt>
                <c:pt idx="5">
                  <c:v>0.18099601609800531</c:v>
                </c:pt>
                <c:pt idx="6">
                  <c:v>0.14999909315610238</c:v>
                </c:pt>
                <c:pt idx="7">
                  <c:v>5.5235521384369379E-2</c:v>
                </c:pt>
                <c:pt idx="8">
                  <c:v>-0.10797383197325994</c:v>
                </c:pt>
                <c:pt idx="9">
                  <c:v>0.18087061066932852</c:v>
                </c:pt>
                <c:pt idx="10">
                  <c:v>-0.18374422608640884</c:v>
                </c:pt>
                <c:pt idx="11">
                  <c:v>0.30105639694605957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369-46DD-A5C5-730231B545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4063"/>
        <c:axId val="1895674623"/>
      </c:lineChart>
      <c:catAx>
        <c:axId val="195002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95674623"/>
        <c:crosses val="autoZero"/>
        <c:auto val="1"/>
        <c:lblAlgn val="ctr"/>
        <c:lblOffset val="100"/>
        <c:noMultiLvlLbl val="0"/>
      </c:catAx>
      <c:valAx>
        <c:axId val="1895674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95000"/>
                    <a:lumOff val="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4063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45911568746215"/>
          <c:y val="0.24463423926847855"/>
          <c:w val="0.86530645207810564"/>
          <c:h val="0.63064389128778253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Tablas!$AU$207</c:f>
              <c:strCache>
                <c:ptCount val="1"/>
                <c:pt idx="0">
                  <c:v>Remuneraciones</c:v>
                </c:pt>
              </c:strCache>
            </c:strRef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Tablas!$F$209:$F$221</c15:sqref>
                  </c15:fullRef>
                </c:ext>
              </c:extLst>
              <c:f>(Tablas!$F$209:$F$210,Tablas!$F$212:$F$221)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Tablas!$AU$209:$AU$221</c15:sqref>
                  </c15:fullRef>
                </c:ext>
              </c:extLst>
              <c:f>(Tablas!$AU$209:$AU$210,Tablas!$AU$212:$AU$221)</c:f>
              <c:numCache>
                <c:formatCode>0%</c:formatCode>
                <c:ptCount val="12"/>
                <c:pt idx="0">
                  <c:v>0.37965582467602665</c:v>
                </c:pt>
                <c:pt idx="1">
                  <c:v>0.3622501985228424</c:v>
                </c:pt>
                <c:pt idx="2">
                  <c:v>0.38527710464704962</c:v>
                </c:pt>
                <c:pt idx="3">
                  <c:v>0.37300339903174667</c:v>
                </c:pt>
                <c:pt idx="4">
                  <c:v>0.36954025544353225</c:v>
                </c:pt>
                <c:pt idx="5">
                  <c:v>0.36143068626441421</c:v>
                </c:pt>
                <c:pt idx="6">
                  <c:v>0.35125120161040518</c:v>
                </c:pt>
                <c:pt idx="7">
                  <c:v>0.33858614141927013</c:v>
                </c:pt>
                <c:pt idx="8">
                  <c:v>0.34233757882174332</c:v>
                </c:pt>
                <c:pt idx="9">
                  <c:v>0.31426977878954226</c:v>
                </c:pt>
                <c:pt idx="10">
                  <c:v>0.32296614005089164</c:v>
                </c:pt>
                <c:pt idx="11">
                  <c:v>0.31480638960613161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84-45E9-9CDA-1F3E724C01B9}"/>
            </c:ext>
          </c:extLst>
        </c:ser>
        <c:ser>
          <c:idx val="4"/>
          <c:order val="1"/>
          <c:tx>
            <c:strRef>
              <c:f>Tablas!$AY$207</c:f>
              <c:strCache>
                <c:ptCount val="1"/>
                <c:pt idx="0">
                  <c:v>Servicio de intereses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accent2">
                        <a:lumMod val="20000"/>
                        <a:lumOff val="8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Tablas!$F$209:$F$221</c15:sqref>
                  </c15:fullRef>
                </c:ext>
              </c:extLst>
              <c:f>(Tablas!$F$209:$F$210,Tablas!$F$212:$F$221)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Tablas!$AY$209:$AY$221</c15:sqref>
                  </c15:fullRef>
                </c:ext>
              </c:extLst>
              <c:f>(Tablas!$AY$209:$AY$210,Tablas!$AY$212:$AY$221)</c:f>
              <c:numCache>
                <c:formatCode>0%</c:formatCode>
                <c:ptCount val="12"/>
                <c:pt idx="0">
                  <c:v>0.12263937223432247</c:v>
                </c:pt>
                <c:pt idx="1">
                  <c:v>0.10781416785198621</c:v>
                </c:pt>
                <c:pt idx="2">
                  <c:v>0.11035663860921287</c:v>
                </c:pt>
                <c:pt idx="3">
                  <c:v>0.12958990429836692</c:v>
                </c:pt>
                <c:pt idx="4">
                  <c:v>0.13067064275489645</c:v>
                </c:pt>
                <c:pt idx="5">
                  <c:v>0.1368140982039229</c:v>
                </c:pt>
                <c:pt idx="6">
                  <c:v>0.14107901835835995</c:v>
                </c:pt>
                <c:pt idx="7">
                  <c:v>0.1511449507498514</c:v>
                </c:pt>
                <c:pt idx="8">
                  <c:v>0.17565133435200808</c:v>
                </c:pt>
                <c:pt idx="9">
                  <c:v>0.19253504515514994</c:v>
                </c:pt>
                <c:pt idx="10">
                  <c:v>0.21885635290398187</c:v>
                </c:pt>
                <c:pt idx="11">
                  <c:v>0.22809999396983655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E84-45E9-9CDA-1F3E724C01B9}"/>
            </c:ext>
          </c:extLst>
        </c:ser>
        <c:ser>
          <c:idx val="2"/>
          <c:order val="2"/>
          <c:tx>
            <c:strRef>
              <c:f>Tablas!$AW$207</c:f>
              <c:strCache>
                <c:ptCount val="1"/>
                <c:pt idx="0">
                  <c:v>Transferencias corrientes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accent2">
                        <a:lumMod val="20000"/>
                        <a:lumOff val="8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Tablas!$F$209:$F$221</c15:sqref>
                  </c15:fullRef>
                </c:ext>
              </c:extLst>
              <c:f>(Tablas!$F$209:$F$210,Tablas!$F$212:$F$221)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Tablas!$AW$209:$AW$221</c15:sqref>
                  </c15:fullRef>
                </c:ext>
              </c:extLst>
              <c:f>(Tablas!$AW$209:$AW$210,Tablas!$AW$212:$AW$221)</c:f>
              <c:numCache>
                <c:formatCode>0%</c:formatCode>
                <c:ptCount val="12"/>
                <c:pt idx="0">
                  <c:v>0.35880227461322317</c:v>
                </c:pt>
                <c:pt idx="1">
                  <c:v>0.37705625026430556</c:v>
                </c:pt>
                <c:pt idx="2">
                  <c:v>0.39342980068473993</c:v>
                </c:pt>
                <c:pt idx="3">
                  <c:v>0.38271402990370484</c:v>
                </c:pt>
                <c:pt idx="4">
                  <c:v>0.37859216117987504</c:v>
                </c:pt>
                <c:pt idx="5">
                  <c:v>0.3780574875950044</c:v>
                </c:pt>
                <c:pt idx="6">
                  <c:v>0.38326089459966239</c:v>
                </c:pt>
                <c:pt idx="7">
                  <c:v>0.38210097302784518</c:v>
                </c:pt>
                <c:pt idx="8">
                  <c:v>0.38132661280747993</c:v>
                </c:pt>
                <c:pt idx="9">
                  <c:v>0.36843729822900201</c:v>
                </c:pt>
                <c:pt idx="10">
                  <c:v>0.36880161956469215</c:v>
                </c:pt>
                <c:pt idx="11">
                  <c:v>0.34427743949643114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84-45E9-9CDA-1F3E724C01B9}"/>
            </c:ext>
          </c:extLst>
        </c:ser>
        <c:ser>
          <c:idx val="3"/>
          <c:order val="3"/>
          <c:tx>
            <c:strRef>
              <c:f>Tablas!$AX$207</c:f>
              <c:strCache>
                <c:ptCount val="1"/>
                <c:pt idx="0">
                  <c:v>Transferencias de capital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accent4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Tablas!$F$209:$F$221</c15:sqref>
                  </c15:fullRef>
                </c:ext>
              </c:extLst>
              <c:f>(Tablas!$F$209:$F$210,Tablas!$F$212:$F$221)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Tablas!$AX$209:$AX$221</c15:sqref>
                  </c15:fullRef>
                </c:ext>
              </c:extLst>
              <c:f>(Tablas!$AX$209:$AX$210,Tablas!$AX$212:$AX$221)</c:f>
              <c:numCache>
                <c:formatCode>0%</c:formatCode>
                <c:ptCount val="12"/>
                <c:pt idx="0">
                  <c:v>6.0147481914179374E-2</c:v>
                </c:pt>
                <c:pt idx="1">
                  <c:v>9.1194097276528399E-2</c:v>
                </c:pt>
                <c:pt idx="2">
                  <c:v>5.9774320554861933E-2</c:v>
                </c:pt>
                <c:pt idx="3">
                  <c:v>5.4152851406316531E-2</c:v>
                </c:pt>
                <c:pt idx="4">
                  <c:v>5.4224781154987751E-2</c:v>
                </c:pt>
                <c:pt idx="5">
                  <c:v>5.3971896336204674E-2</c:v>
                </c:pt>
                <c:pt idx="6">
                  <c:v>5.3832420375854007E-2</c:v>
                </c:pt>
                <c:pt idx="7">
                  <c:v>6.9526078588588475E-2</c:v>
                </c:pt>
                <c:pt idx="8">
                  <c:v>5.1528105784009244E-2</c:v>
                </c:pt>
                <c:pt idx="9">
                  <c:v>6.3622970677786286E-2</c:v>
                </c:pt>
                <c:pt idx="10">
                  <c:v>4.2896656181885449E-2</c:v>
                </c:pt>
                <c:pt idx="11">
                  <c:v>0.21825847629697126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E84-45E9-9CDA-1F3E724C01B9}"/>
            </c:ext>
          </c:extLst>
        </c:ser>
        <c:ser>
          <c:idx val="1"/>
          <c:order val="4"/>
          <c:tx>
            <c:strRef>
              <c:f>Tablas!$AV$207</c:f>
              <c:strCache>
                <c:ptCount val="1"/>
                <c:pt idx="0">
                  <c:v>Gasto en bienes y servicios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Tablas!$F$209:$F$221</c15:sqref>
                  </c15:fullRef>
                </c:ext>
              </c:extLst>
              <c:f>(Tablas!$F$209:$F$210,Tablas!$F$212:$F$221)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Tablas!$AV$209:$AV$221</c15:sqref>
                  </c15:fullRef>
                </c:ext>
              </c:extLst>
              <c:f>(Tablas!$AV$209:$AV$210,Tablas!$AV$212:$AV$221)</c:f>
              <c:numCache>
                <c:formatCode>0%</c:formatCode>
                <c:ptCount val="12"/>
                <c:pt idx="0">
                  <c:v>3.6222112833070724E-2</c:v>
                </c:pt>
                <c:pt idx="1">
                  <c:v>3.240153233455479E-2</c:v>
                </c:pt>
                <c:pt idx="2">
                  <c:v>3.3436357929566785E-2</c:v>
                </c:pt>
                <c:pt idx="3">
                  <c:v>3.250309355995433E-2</c:v>
                </c:pt>
                <c:pt idx="4">
                  <c:v>3.374254786161391E-2</c:v>
                </c:pt>
                <c:pt idx="5">
                  <c:v>3.3098618780991754E-2</c:v>
                </c:pt>
                <c:pt idx="6">
                  <c:v>3.1607275594231057E-2</c:v>
                </c:pt>
                <c:pt idx="7">
                  <c:v>3.2079354227830363E-2</c:v>
                </c:pt>
                <c:pt idx="8">
                  <c:v>3.203814908261874E-2</c:v>
                </c:pt>
                <c:pt idx="9">
                  <c:v>2.9492252911756951E-2</c:v>
                </c:pt>
                <c:pt idx="10">
                  <c:v>3.1466146889390263E-2</c:v>
                </c:pt>
                <c:pt idx="11">
                  <c:v>4.1008946918764763E-2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84-45E9-9CDA-1F3E724C01B9}"/>
            </c:ext>
          </c:extLst>
        </c:ser>
        <c:ser>
          <c:idx val="5"/>
          <c:order val="5"/>
          <c:tx>
            <c:strRef>
              <c:f>Tablas!$AZ$207</c:f>
              <c:strCache>
                <c:ptCount val="1"/>
                <c:pt idx="0">
                  <c:v>Inversiones en activos no financieros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1"/>
              <c:layout>
                <c:manualLayout>
                  <c:x val="5.5914917732265285E-3"/>
                  <c:y val="-2.95784855251302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6E8-4409-BADD-236C489C99C8}"/>
                </c:ext>
              </c:extLst>
            </c:dLbl>
            <c:dLbl>
              <c:idx val="2"/>
              <c:layout>
                <c:manualLayout>
                  <c:x val="0"/>
                  <c:y val="-3.44509734790613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6E8-4409-BADD-236C489C99C8}"/>
                </c:ext>
              </c:extLst>
            </c:dLbl>
            <c:dLbl>
              <c:idx val="3"/>
              <c:layout>
                <c:manualLayout>
                  <c:x val="2.7937566611425137E-3"/>
                  <c:y val="-3.4450581736984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6E8-4409-BADD-236C489C99C8}"/>
                </c:ext>
              </c:extLst>
            </c:dLbl>
            <c:dLbl>
              <c:idx val="4"/>
              <c:layout>
                <c:manualLayout>
                  <c:x val="0"/>
                  <c:y val="-2.96258863164492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6E8-4409-BADD-236C489C99C8}"/>
                </c:ext>
              </c:extLst>
            </c:dLbl>
            <c:dLbl>
              <c:idx val="5"/>
              <c:layout>
                <c:manualLayout>
                  <c:x val="-1.0292281038387615E-16"/>
                  <c:y val="-3.46695655580366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6E8-4409-BADD-236C489C99C8}"/>
                </c:ext>
              </c:extLst>
            </c:dLbl>
            <c:dLbl>
              <c:idx val="6"/>
              <c:layout>
                <c:manualLayout>
                  <c:x val="-1.0292281038387615E-16"/>
                  <c:y val="-2.95506718376620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6E8-4409-BADD-236C489C99C8}"/>
                </c:ext>
              </c:extLst>
            </c:dLbl>
            <c:dLbl>
              <c:idx val="7"/>
              <c:layout>
                <c:manualLayout>
                  <c:x val="-1.0259412362589431E-16"/>
                  <c:y val="-2.95946810357517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6E8-4409-BADD-236C489C99C8}"/>
                </c:ext>
              </c:extLst>
            </c:dLbl>
            <c:dLbl>
              <c:idx val="8"/>
              <c:layout>
                <c:manualLayout>
                  <c:x val="-1.024394331347817E-16"/>
                  <c:y val="-3.0057001802236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6E8-4409-BADD-236C489C99C8}"/>
                </c:ext>
              </c:extLst>
            </c:dLbl>
            <c:dLbl>
              <c:idx val="9"/>
              <c:layout>
                <c:manualLayout>
                  <c:x val="-1.024394331347817E-16"/>
                  <c:y val="-3.5066502102609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6E8-4409-BADD-236C489C99C8}"/>
                </c:ext>
              </c:extLst>
            </c:dLbl>
            <c:dLbl>
              <c:idx val="10"/>
              <c:layout>
                <c:manualLayout>
                  <c:x val="0"/>
                  <c:y val="-3.5066502102609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6E8-4409-BADD-236C489C99C8}"/>
                </c:ext>
              </c:extLst>
            </c:dLbl>
            <c:dLbl>
              <c:idx val="11"/>
              <c:layout>
                <c:manualLayout>
                  <c:x val="1.024394331347817E-16"/>
                  <c:y val="-3.00570018022367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2D6-483C-872A-318ADD9AA4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Tablas!$F$209:$F$221</c15:sqref>
                  </c15:fullRef>
                </c:ext>
              </c:extLst>
              <c:f>(Tablas!$F$209:$F$210,Tablas!$F$212:$F$221)</c:f>
              <c:numCache>
                <c:formatCode>General</c:formatCode>
                <c:ptCount val="12"/>
                <c:pt idx="0">
                  <c:v>2009</c:v>
                </c:pt>
                <c:pt idx="1">
                  <c:v>2010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Tablas!$AZ$209:$AZ$221</c15:sqref>
                  </c15:fullRef>
                </c:ext>
              </c:extLst>
              <c:f>(Tablas!$AZ$209:$AZ$210,Tablas!$AZ$212:$AZ$221)</c:f>
              <c:numCache>
                <c:formatCode>0%</c:formatCode>
                <c:ptCount val="12"/>
                <c:pt idx="0">
                  <c:v>2.7966978098807015E-2</c:v>
                </c:pt>
                <c:pt idx="1">
                  <c:v>1.7287617477528154E-2</c:v>
                </c:pt>
                <c:pt idx="2">
                  <c:v>1.2047112793546765E-2</c:v>
                </c:pt>
                <c:pt idx="3">
                  <c:v>1.6704454096241585E-2</c:v>
                </c:pt>
                <c:pt idx="4">
                  <c:v>1.6292728238753468E-2</c:v>
                </c:pt>
                <c:pt idx="5">
                  <c:v>1.6687601120269045E-2</c:v>
                </c:pt>
                <c:pt idx="6">
                  <c:v>1.5333107705151854E-2</c:v>
                </c:pt>
                <c:pt idx="7">
                  <c:v>1.4554317859665765E-2</c:v>
                </c:pt>
                <c:pt idx="8">
                  <c:v>9.6354956162661379E-3</c:v>
                </c:pt>
                <c:pt idx="9">
                  <c:v>7.7230188787489459E-3</c:v>
                </c:pt>
                <c:pt idx="10">
                  <c:v>9.6084098684453677E-3</c:v>
                </c:pt>
                <c:pt idx="11">
                  <c:v>2.9977899018978574E-2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Tablas!$AZ$211</c15:sqref>
                  <c15:dLbl>
                    <c:idx val="1"/>
                    <c:layout>
                      <c:manualLayout>
                        <c:x val="0"/>
                        <c:y val="-3.433540956634154E-2"/>
                      </c:manualLayout>
                    </c:layout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3D0C-4609-85FF-D2E7872B864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5-2E84-45E9-9CDA-1F3E724C01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607389184"/>
        <c:axId val="612020240"/>
      </c:barChart>
      <c:catAx>
        <c:axId val="60738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612020240"/>
        <c:crosses val="autoZero"/>
        <c:auto val="1"/>
        <c:lblAlgn val="ctr"/>
        <c:lblOffset val="100"/>
        <c:noMultiLvlLbl val="0"/>
      </c:catAx>
      <c:valAx>
        <c:axId val="61202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607389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3.3136165671598744E-2"/>
          <c:y val="2.1505376344086023E-2"/>
          <c:w val="0.90934140138521424"/>
          <c:h val="0.130520874288181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Tablas!$BA$210:$BA$221</c:f>
              <c:numCache>
                <c:formatCode>0.0%</c:formatCode>
                <c:ptCount val="12"/>
                <c:pt idx="0">
                  <c:v>0.24323328404568256</c:v>
                </c:pt>
                <c:pt idx="1">
                  <c:v>8.8678556789285379E-2</c:v>
                </c:pt>
                <c:pt idx="2">
                  <c:v>0.1058552573872753</c:v>
                </c:pt>
                <c:pt idx="3">
                  <c:v>0.13393440335400442</c:v>
                </c:pt>
                <c:pt idx="4">
                  <c:v>8.7047475303885014E-2</c:v>
                </c:pt>
                <c:pt idx="5">
                  <c:v>9.3849180663486687E-2</c:v>
                </c:pt>
                <c:pt idx="6">
                  <c:v>5.767185819672016E-2</c:v>
                </c:pt>
                <c:pt idx="7">
                  <c:v>8.7143607221581876E-2</c:v>
                </c:pt>
                <c:pt idx="8">
                  <c:v>6.5569901161338429E-2</c:v>
                </c:pt>
                <c:pt idx="9">
                  <c:v>9.4351500856944215E-2</c:v>
                </c:pt>
                <c:pt idx="10">
                  <c:v>1.5105529054926015E-2</c:v>
                </c:pt>
                <c:pt idx="11">
                  <c:v>6.8967505401943185E-2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8651-4510-9564-124D8091B714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Tablas!$BB$210:$BB$221</c:f>
              <c:numCache>
                <c:formatCode>0.0%</c:formatCode>
                <c:ptCount val="12"/>
                <c:pt idx="0">
                  <c:v>0.23345161827154137</c:v>
                </c:pt>
                <c:pt idx="1">
                  <c:v>2.4707184855873088E-2</c:v>
                </c:pt>
                <c:pt idx="2">
                  <c:v>0.14030805664917478</c:v>
                </c:pt>
                <c:pt idx="3">
                  <c:v>0.15425821667232831</c:v>
                </c:pt>
                <c:pt idx="4">
                  <c:v>4.9606894124175405E-2</c:v>
                </c:pt>
                <c:pt idx="5">
                  <c:v>0.15534647028398951</c:v>
                </c:pt>
                <c:pt idx="6">
                  <c:v>5.9497902056303564E-2</c:v>
                </c:pt>
                <c:pt idx="7">
                  <c:v>7.1811297334796409E-2</c:v>
                </c:pt>
                <c:pt idx="8">
                  <c:v>-8.4589868241335964E-4</c:v>
                </c:pt>
                <c:pt idx="9">
                  <c:v>0.13593566850555572</c:v>
                </c:pt>
                <c:pt idx="10">
                  <c:v>-0.12240986437984824</c:v>
                </c:pt>
                <c:pt idx="11">
                  <c:v>0.2799819750335899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8651-4510-9564-124D8091B7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0"/>
                  <c:y val="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79A-455B-800D-1475FA5D66FB}"/>
                </c:ext>
              </c:extLst>
            </c:dLbl>
            <c:dLbl>
              <c:idx val="11"/>
              <c:layout>
                <c:manualLayout>
                  <c:x val="0"/>
                  <c:y val="-4.03111736939438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9A-455B-800D-1475FA5D66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Tablas!$AA$210:$AA$221</c:f>
              <c:numCache>
                <c:formatCode>0.0%</c:formatCode>
                <c:ptCount val="12"/>
                <c:pt idx="0">
                  <c:v>0.21024015738990531</c:v>
                </c:pt>
                <c:pt idx="1">
                  <c:v>0.12188273236728397</c:v>
                </c:pt>
                <c:pt idx="2">
                  <c:v>8.816690620636658E-2</c:v>
                </c:pt>
                <c:pt idx="3">
                  <c:v>0.10342002466718303</c:v>
                </c:pt>
                <c:pt idx="4">
                  <c:v>8.3168160040127947E-2</c:v>
                </c:pt>
                <c:pt idx="5">
                  <c:v>7.3544168202031912E-2</c:v>
                </c:pt>
                <c:pt idx="6">
                  <c:v>3.037864639436183E-2</c:v>
                </c:pt>
                <c:pt idx="7">
                  <c:v>5.1755214290549301E-2</c:v>
                </c:pt>
                <c:pt idx="8">
                  <c:v>4.563131616906535E-2</c:v>
                </c:pt>
                <c:pt idx="9">
                  <c:v>3.418545153064767E-2</c:v>
                </c:pt>
                <c:pt idx="10">
                  <c:v>1.8302581493243597E-3</c:v>
                </c:pt>
                <c:pt idx="11">
                  <c:v>5.7560889690777328E-2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338-42F6-9B61-48FF94CA65AD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Tablas!$AB$210:$AB$221</c:f>
              <c:numCache>
                <c:formatCode>0.0%</c:formatCode>
                <c:ptCount val="12"/>
                <c:pt idx="0">
                  <c:v>0.21170014312180219</c:v>
                </c:pt>
                <c:pt idx="1">
                  <c:v>0.11839431513890042</c:v>
                </c:pt>
                <c:pt idx="2">
                  <c:v>9.9640831874524771E-2</c:v>
                </c:pt>
                <c:pt idx="3">
                  <c:v>8.4761222847323792E-2</c:v>
                </c:pt>
                <c:pt idx="4">
                  <c:v>8.195068565442698E-2</c:v>
                </c:pt>
                <c:pt idx="5">
                  <c:v>0.1031031887671241</c:v>
                </c:pt>
                <c:pt idx="6">
                  <c:v>3.6178752832241479E-2</c:v>
                </c:pt>
                <c:pt idx="7">
                  <c:v>5.4673760444571284E-2</c:v>
                </c:pt>
                <c:pt idx="8">
                  <c:v>3.623731745684089E-2</c:v>
                </c:pt>
                <c:pt idx="9">
                  <c:v>2.4143003354732517E-2</c:v>
                </c:pt>
                <c:pt idx="10">
                  <c:v>-1.4925591473620381E-2</c:v>
                </c:pt>
                <c:pt idx="11">
                  <c:v>0.10432987012530615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338-42F6-9B61-48FF94CA65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Tablas!$BC$210:$BC$221</c:f>
              <c:numCache>
                <c:formatCode>0.0%</c:formatCode>
                <c:ptCount val="12"/>
                <c:pt idx="0">
                  <c:v>0.11506173031493172</c:v>
                </c:pt>
                <c:pt idx="1">
                  <c:v>0.11913298062564937</c:v>
                </c:pt>
                <c:pt idx="2">
                  <c:v>4.9830877346020541E-2</c:v>
                </c:pt>
                <c:pt idx="3">
                  <c:v>0.33836317585506026</c:v>
                </c:pt>
                <c:pt idx="4">
                  <c:v>0.10243699406145823</c:v>
                </c:pt>
                <c:pt idx="5">
                  <c:v>0.14923666776041133</c:v>
                </c:pt>
                <c:pt idx="6">
                  <c:v>9.3290641209400338E-2</c:v>
                </c:pt>
                <c:pt idx="7">
                  <c:v>0.16894621359289896</c:v>
                </c:pt>
                <c:pt idx="8">
                  <c:v>0.20185201215829252</c:v>
                </c:pt>
                <c:pt idx="9">
                  <c:v>0.23483439224878389</c:v>
                </c:pt>
                <c:pt idx="10">
                  <c:v>0.10812598212233238</c:v>
                </c:pt>
                <c:pt idx="11">
                  <c:v>0.13079779254981072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215-48E3-81A7-0CF98061938C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Tablas!$BD$210:$BD$221</c:f>
              <c:numCache>
                <c:formatCode>0%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215-48E3-81A7-0CF9806193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Tablas!$BE$210:$BE$221</c:f>
              <c:numCache>
                <c:formatCode>0.0%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826-490C-8DA1-821BC6C1C94A}"/>
            </c:ext>
          </c:extLst>
        </c:ser>
        <c:ser>
          <c:idx val="0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Tablas!$BF$210:$BF$221</c:f>
              <c:numCache>
                <c:formatCode>0.0%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826-490C-8DA1-821BC6C1C9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Tablas!$BG$210:$BG$221</c:f>
              <c:numCache>
                <c:formatCode>0.0%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DFB-4803-9F4A-2693FACAE246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Tablas!$BH$210:$BH$221</c:f>
              <c:numCache>
                <c:formatCode>General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DFB-4803-9F4A-2693FACAE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Tablas!$BI$210:$BI$221</c:f>
              <c:numCache>
                <c:formatCode>0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D7E-4C4F-B5A4-4C0C97808196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Tablas!$BJ$210:$BJ$221</c:f>
              <c:numCache>
                <c:formatCode>General</c:formatCode>
                <c:ptCount val="12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D7E-4C4F-B5A4-4C0C978081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24709411323584"/>
          <c:y val="0.12324929971988796"/>
          <c:w val="0.85855135755089451"/>
          <c:h val="0.72297756898034804"/>
        </c:manualLayout>
      </c:layout>
      <c:barChart>
        <c:barDir val="col"/>
        <c:grouping val="stacked"/>
        <c:varyColors val="0"/>
        <c:ser>
          <c:idx val="1"/>
          <c:order val="1"/>
          <c:tx>
            <c:v>Resultado Primario</c:v>
          </c:tx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Tablas!$H$209:$H$221</c:f>
              <c:numCache>
                <c:formatCode>0.0%</c:formatCode>
                <c:ptCount val="13"/>
                <c:pt idx="0">
                  <c:v>-1.2153020728389278E-2</c:v>
                </c:pt>
                <c:pt idx="1">
                  <c:v>-3.0246640564644586E-2</c:v>
                </c:pt>
                <c:pt idx="2">
                  <c:v>-1.8312814754579937E-2</c:v>
                </c:pt>
                <c:pt idx="3">
                  <c:v>-2.2266531644426032E-2</c:v>
                </c:pt>
                <c:pt idx="4">
                  <c:v>-2.7631624516718772E-2</c:v>
                </c:pt>
                <c:pt idx="5">
                  <c:v>-2.9674253740292686E-2</c:v>
                </c:pt>
                <c:pt idx="6">
                  <c:v>-2.8708913184545243E-2</c:v>
                </c:pt>
                <c:pt idx="7">
                  <c:v>-2.3703199671366301E-2</c:v>
                </c:pt>
                <c:pt idx="8">
                  <c:v>-2.9081191790813862E-2</c:v>
                </c:pt>
                <c:pt idx="9">
                  <c:v>-2.2515668658053847E-2</c:v>
                </c:pt>
                <c:pt idx="10">
                  <c:v>-2.6811796325032704E-2</c:v>
                </c:pt>
                <c:pt idx="11">
                  <c:v>-3.3946417610431753E-2</c:v>
                </c:pt>
                <c:pt idx="12">
                  <c:v>-2.7761554729885214E-3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62-4580-A33E-9C8F890A3F58}"/>
            </c:ext>
          </c:extLst>
        </c:ser>
        <c:ser>
          <c:idx val="2"/>
          <c:order val="2"/>
          <c:tx>
            <c:v>Intereses</c:v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Tablas!$I$209:$I$221</c:f>
              <c:numCache>
                <c:formatCode>0.0%</c:formatCode>
                <c:ptCount val="13"/>
                <c:pt idx="0">
                  <c:v>-2.055282137161071E-2</c:v>
                </c:pt>
                <c:pt idx="1">
                  <c:v>-2.0489998335355405E-2</c:v>
                </c:pt>
                <c:pt idx="2">
                  <c:v>-2.0781903445420063E-2</c:v>
                </c:pt>
                <c:pt idx="3">
                  <c:v>-1.9861638955573972E-2</c:v>
                </c:pt>
                <c:pt idx="4">
                  <c:v>-2.4796839583281244E-2</c:v>
                </c:pt>
                <c:pt idx="5">
                  <c:v>-2.4858807059707329E-2</c:v>
                </c:pt>
                <c:pt idx="6">
                  <c:v>-2.6513401515454751E-2</c:v>
                </c:pt>
                <c:pt idx="7">
                  <c:v>-2.7282915428633689E-2</c:v>
                </c:pt>
                <c:pt idx="8">
                  <c:v>-2.9768168909186134E-2</c:v>
                </c:pt>
                <c:pt idx="9">
                  <c:v>-3.4162997341946146E-2</c:v>
                </c:pt>
                <c:pt idx="10">
                  <c:v>-4.0397466274967292E-2</c:v>
                </c:pt>
                <c:pt idx="11">
                  <c:v>-4.6595704089568243E-2</c:v>
                </c:pt>
                <c:pt idx="12">
                  <c:v>-4.9053984721765011E-2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6B-4C0A-88DC-E3504DFC27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100"/>
        <c:axId val="1701105055"/>
        <c:axId val="1845490255"/>
      </c:barChart>
      <c:lineChart>
        <c:grouping val="standard"/>
        <c:varyColors val="0"/>
        <c:ser>
          <c:idx val="0"/>
          <c:order val="0"/>
          <c:tx>
            <c:v>Resultado financiero</c:v>
          </c:tx>
          <c:spPr>
            <a:ln w="28575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5"/>
              <c:layout>
                <c:manualLayout>
                  <c:x val="-6.1111111111111123E-2"/>
                  <c:y val="5.43478260869564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96B-4C0A-88DC-E3504DFC274F}"/>
                </c:ext>
              </c:extLst>
            </c:dLbl>
            <c:dLbl>
              <c:idx val="6"/>
              <c:layout>
                <c:manualLayout>
                  <c:x val="-4.7222222222222276E-2"/>
                  <c:y val="2.17391304347826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96B-4C0A-88DC-E3504DFC274F}"/>
                </c:ext>
              </c:extLst>
            </c:dLbl>
            <c:dLbl>
              <c:idx val="7"/>
              <c:layout>
                <c:manualLayout>
                  <c:x val="-4.166666666666672E-2"/>
                  <c:y val="7.6086956521739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FD0-4001-809A-8F1AF4BBC058}"/>
                </c:ext>
              </c:extLst>
            </c:dLbl>
            <c:dLbl>
              <c:idx val="8"/>
              <c:layout>
                <c:manualLayout>
                  <c:x val="-3.3333333333333333E-2"/>
                  <c:y val="5.97826086956520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FD0-4001-809A-8F1AF4BBC058}"/>
                </c:ext>
              </c:extLst>
            </c:dLbl>
            <c:dLbl>
              <c:idx val="9"/>
              <c:layout>
                <c:manualLayout>
                  <c:x val="-3.6111111111111108E-2"/>
                  <c:y val="5.97826086956521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FD0-4001-809A-8F1AF4BBC058}"/>
                </c:ext>
              </c:extLst>
            </c:dLbl>
            <c:dLbl>
              <c:idx val="10"/>
              <c:layout>
                <c:manualLayout>
                  <c:x val="-3.6111111111111108E-2"/>
                  <c:y val="5.43478260869564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3F5-4531-BBC2-72C17B3DB63E}"/>
                </c:ext>
              </c:extLst>
            </c:dLbl>
            <c:dLbl>
              <c:idx val="11"/>
              <c:layout>
                <c:manualLayout>
                  <c:x val="-1.9444444444444445E-2"/>
                  <c:y val="4.34782608695652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FFC-442F-8C68-31DC2B9012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Tablas!$G$209:$G$221</c:f>
              <c:numCache>
                <c:formatCode>0.0%</c:formatCode>
                <c:ptCount val="13"/>
                <c:pt idx="0">
                  <c:v>-3.27058421E-2</c:v>
                </c:pt>
                <c:pt idx="1">
                  <c:v>-5.0736638899999999E-2</c:v>
                </c:pt>
                <c:pt idx="2">
                  <c:v>-3.9094718199999996E-2</c:v>
                </c:pt>
                <c:pt idx="3">
                  <c:v>-4.2128170600000001E-2</c:v>
                </c:pt>
                <c:pt idx="4">
                  <c:v>-5.2428464100000002E-2</c:v>
                </c:pt>
                <c:pt idx="5">
                  <c:v>-5.4533060799999998E-2</c:v>
                </c:pt>
                <c:pt idx="6">
                  <c:v>-5.5222314700000004E-2</c:v>
                </c:pt>
                <c:pt idx="7">
                  <c:v>-5.0986115099999993E-2</c:v>
                </c:pt>
                <c:pt idx="8">
                  <c:v>-5.8849360699999999E-2</c:v>
                </c:pt>
                <c:pt idx="9">
                  <c:v>-5.6678666000000003E-2</c:v>
                </c:pt>
                <c:pt idx="10">
                  <c:v>-6.72092626E-2</c:v>
                </c:pt>
                <c:pt idx="11">
                  <c:v>-8.0542121699999997E-2</c:v>
                </c:pt>
                <c:pt idx="12">
                  <c:v>-5.1830140194753502E-2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162-4580-A33E-9C8F890A3F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1105055"/>
        <c:axId val="1845490255"/>
      </c:lineChart>
      <c:catAx>
        <c:axId val="1701105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95000"/>
                <a:lumOff val="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845490255"/>
        <c:crosses val="autoZero"/>
        <c:auto val="1"/>
        <c:lblAlgn val="ctr"/>
        <c:lblOffset val="100"/>
        <c:noMultiLvlLbl val="0"/>
      </c:catAx>
      <c:valAx>
        <c:axId val="1845490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.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701105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8547845600028449E-2"/>
          <c:y val="1.3992289574594758E-3"/>
          <c:w val="0.89370734908136495"/>
          <c:h val="0.17527302293735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34446133044161"/>
          <c:y val="0.13590722575846578"/>
          <c:w val="0.832190165292373"/>
          <c:h val="0.75797124337093125"/>
        </c:manualLayout>
      </c:layout>
      <c:lineChart>
        <c:grouping val="standard"/>
        <c:varyColors val="0"/>
        <c:ser>
          <c:idx val="0"/>
          <c:order val="0"/>
          <c:tx>
            <c:strRef>
              <c:f>Tablas!$BL$207</c:f>
              <c:strCache>
                <c:ptCount val="1"/>
                <c:pt idx="0">
                  <c:v>Resultado primario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Tablas!$BL$209:$BL$221</c:f>
              <c:numCache>
                <c:formatCode>#,##0</c:formatCode>
                <c:ptCount val="13"/>
                <c:pt idx="0">
                  <c:v>-212.93349999999953</c:v>
                </c:pt>
                <c:pt idx="1">
                  <c:v>-592.74149999999997</c:v>
                </c:pt>
                <c:pt idx="2">
                  <c:v>-395.9876000000001</c:v>
                </c:pt>
                <c:pt idx="3">
                  <c:v>-528.89400000000046</c:v>
                </c:pt>
                <c:pt idx="4">
                  <c:v>-703.58279999999979</c:v>
                </c:pt>
                <c:pt idx="5">
                  <c:v>-830.91850000000045</c:v>
                </c:pt>
                <c:pt idx="6">
                  <c:v>-866.20299999999997</c:v>
                </c:pt>
                <c:pt idx="7">
                  <c:v>-759.83660000000054</c:v>
                </c:pt>
                <c:pt idx="8">
                  <c:v>-998.7542000000002</c:v>
                </c:pt>
                <c:pt idx="9">
                  <c:v>-809.80120000000022</c:v>
                </c:pt>
                <c:pt idx="10">
                  <c:v>-1007.0013102233301</c:v>
                </c:pt>
                <c:pt idx="11">
                  <c:v>-1224.8854052257998</c:v>
                </c:pt>
                <c:pt idx="12">
                  <c:v>-107.59741402337794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850-4A54-9449-A86997BF9451}"/>
            </c:ext>
          </c:extLst>
        </c:ser>
        <c:ser>
          <c:idx val="1"/>
          <c:order val="1"/>
          <c:tx>
            <c:strRef>
              <c:f>Tablas!$BM$207</c:f>
              <c:strCache>
                <c:ptCount val="1"/>
                <c:pt idx="0">
                  <c:v>Resultado financiero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Tablas!$BM$209:$BM$221</c:f>
              <c:numCache>
                <c:formatCode>#,##0</c:formatCode>
                <c:ptCount val="13"/>
                <c:pt idx="0">
                  <c:v>-573.04019999999969</c:v>
                </c:pt>
                <c:pt idx="1">
                  <c:v>-994.2827000000002</c:v>
                </c:pt>
                <c:pt idx="2">
                  <c:v>-845.36560000000009</c:v>
                </c:pt>
                <c:pt idx="3">
                  <c:v>-1000.6649000000003</c:v>
                </c:pt>
                <c:pt idx="4">
                  <c:v>-1334.9835999999996</c:v>
                </c:pt>
                <c:pt idx="5">
                  <c:v>-1526.9981</c:v>
                </c:pt>
                <c:pt idx="6">
                  <c:v>-1666.1632000000002</c:v>
                </c:pt>
                <c:pt idx="7">
                  <c:v>-1634.4256000000005</c:v>
                </c:pt>
                <c:pt idx="8">
                  <c:v>-2021.1017000000002</c:v>
                </c:pt>
                <c:pt idx="9">
                  <c:v>-2038.5116000000005</c:v>
                </c:pt>
                <c:pt idx="10">
                  <c:v>-2524.25517025709</c:v>
                </c:pt>
                <c:pt idx="11">
                  <c:v>-2906.1938290046101</c:v>
                </c:pt>
                <c:pt idx="12">
                  <c:v>-2008.8172682278584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850-4A54-9449-A86997BF9451}"/>
            </c:ext>
          </c:extLst>
        </c:ser>
        <c:ser>
          <c:idx val="2"/>
          <c:order val="2"/>
          <c:tx>
            <c:strRef>
              <c:f>Tablas!$BN$207</c:f>
              <c:strCache>
                <c:ptCount val="1"/>
                <c:pt idx="0">
                  <c:v>Servicio de intereses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Tablas!$BN$209:$BN$221</c:f>
              <c:numCache>
                <c:formatCode>#,##0</c:formatCode>
                <c:ptCount val="13"/>
                <c:pt idx="0">
                  <c:v>360.10669999999999</c:v>
                </c:pt>
                <c:pt idx="1">
                  <c:v>401.5412</c:v>
                </c:pt>
                <c:pt idx="2">
                  <c:v>449.37799999999999</c:v>
                </c:pt>
                <c:pt idx="3">
                  <c:v>471.77090000000004</c:v>
                </c:pt>
                <c:pt idx="4">
                  <c:v>631.4008</c:v>
                </c:pt>
                <c:pt idx="5">
                  <c:v>696.07960000000003</c:v>
                </c:pt>
                <c:pt idx="6">
                  <c:v>799.96019999999999</c:v>
                </c:pt>
                <c:pt idx="7">
                  <c:v>874.58900000000006</c:v>
                </c:pt>
                <c:pt idx="8">
                  <c:v>1022.3475</c:v>
                </c:pt>
                <c:pt idx="9">
                  <c:v>1228.7103999999999</c:v>
                </c:pt>
                <c:pt idx="10">
                  <c:v>1517.25386003376</c:v>
                </c:pt>
                <c:pt idx="11">
                  <c:v>1681.30842377881</c:v>
                </c:pt>
                <c:pt idx="12">
                  <c:v>1901.21985420448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850-4A54-9449-A86997BF94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5346639"/>
        <c:axId val="975151743"/>
      </c:lineChart>
      <c:catAx>
        <c:axId val="1085346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975151743"/>
        <c:crosses val="autoZero"/>
        <c:auto val="1"/>
        <c:lblAlgn val="ctr"/>
        <c:lblOffset val="100"/>
        <c:noMultiLvlLbl val="0"/>
      </c:catAx>
      <c:valAx>
        <c:axId val="975151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En miles de millones de colones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85346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0364839688974642E-2"/>
          <c:y val="1.8649479945454898E-2"/>
          <c:w val="0.89999997794602038"/>
          <c:h val="8.39844676112702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84511927677045"/>
          <c:y val="0.13722651586254586"/>
          <c:w val="0.83149454560852232"/>
          <c:h val="0.77113079695965048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Tablas!$BS$207</c:f>
              <c:strCache>
                <c:ptCount val="1"/>
                <c:pt idx="0">
                  <c:v>Resultado Primario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Tablas!$BS$209:$BS$221</c:f>
              <c:numCache>
                <c:formatCode>#,##0</c:formatCode>
                <c:ptCount val="13"/>
                <c:pt idx="0">
                  <c:v>-212.93349999999964</c:v>
                </c:pt>
                <c:pt idx="1">
                  <c:v>-592.74149999999963</c:v>
                </c:pt>
                <c:pt idx="2">
                  <c:v>-395.98759999999993</c:v>
                </c:pt>
                <c:pt idx="3">
                  <c:v>-528.89400000000069</c:v>
                </c:pt>
                <c:pt idx="4">
                  <c:v>-703.58280000000013</c:v>
                </c:pt>
                <c:pt idx="5">
                  <c:v>-830.91850000000022</c:v>
                </c:pt>
                <c:pt idx="6">
                  <c:v>-866.20300000000043</c:v>
                </c:pt>
                <c:pt idx="7">
                  <c:v>-759.83660000000054</c:v>
                </c:pt>
                <c:pt idx="8">
                  <c:v>-998.75420000000031</c:v>
                </c:pt>
                <c:pt idx="9">
                  <c:v>-809.80120000000079</c:v>
                </c:pt>
                <c:pt idx="10">
                  <c:v>-1007.0013102233297</c:v>
                </c:pt>
                <c:pt idx="11">
                  <c:v>-1224.8854052258002</c:v>
                </c:pt>
                <c:pt idx="12">
                  <c:v>-107.5974140233775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0D-40CB-9181-9CFAF7426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085346639"/>
        <c:axId val="975151743"/>
      </c:barChart>
      <c:lineChart>
        <c:grouping val="standard"/>
        <c:varyColors val="0"/>
        <c:ser>
          <c:idx val="0"/>
          <c:order val="0"/>
          <c:tx>
            <c:v>Ingreso total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Tablas!$BQ$209:$BQ$221</c:f>
              <c:numCache>
                <c:formatCode>#,##0</c:formatCode>
                <c:ptCount val="13"/>
                <c:pt idx="0">
                  <c:v>2363.2656000000002</c:v>
                </c:pt>
                <c:pt idx="1">
                  <c:v>2730.0998</c:v>
                </c:pt>
                <c:pt idx="2">
                  <c:v>3024.4291000000003</c:v>
                </c:pt>
                <c:pt idx="3">
                  <c:v>3274.3012999999996</c:v>
                </c:pt>
                <c:pt idx="4">
                  <c:v>3537.3157000000001</c:v>
                </c:pt>
                <c:pt idx="5">
                  <c:v>3799.9796000000001</c:v>
                </c:pt>
                <c:pt idx="6">
                  <c:v>4180.8964999999998</c:v>
                </c:pt>
                <c:pt idx="7">
                  <c:v>4564.8590999999997</c:v>
                </c:pt>
                <c:pt idx="8">
                  <c:v>4742.9184999999998</c:v>
                </c:pt>
                <c:pt idx="9">
                  <c:v>4956.6552999999994</c:v>
                </c:pt>
                <c:pt idx="10">
                  <c:v>5356.1484145090808</c:v>
                </c:pt>
                <c:pt idx="11">
                  <c:v>4776.05254616205</c:v>
                </c:pt>
                <c:pt idx="12">
                  <c:v>6326.2108092209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00D-40CB-9181-9CFAF7426534}"/>
            </c:ext>
          </c:extLst>
        </c:ser>
        <c:ser>
          <c:idx val="1"/>
          <c:order val="1"/>
          <c:tx>
            <c:v>Gasto total (excluye intereses)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Tablas!$BR$209:$BR$221</c:f>
              <c:numCache>
                <c:formatCode>#,##0</c:formatCode>
                <c:ptCount val="13"/>
                <c:pt idx="0">
                  <c:v>2576.1990999999998</c:v>
                </c:pt>
                <c:pt idx="1">
                  <c:v>3322.8412999999996</c:v>
                </c:pt>
                <c:pt idx="2">
                  <c:v>3420.4167000000002</c:v>
                </c:pt>
                <c:pt idx="3">
                  <c:v>3803.1953000000003</c:v>
                </c:pt>
                <c:pt idx="4">
                  <c:v>4240.8985000000002</c:v>
                </c:pt>
                <c:pt idx="5">
                  <c:v>4630.8981000000003</c:v>
                </c:pt>
                <c:pt idx="6">
                  <c:v>5047.0995000000003</c:v>
                </c:pt>
                <c:pt idx="7">
                  <c:v>5324.6957000000002</c:v>
                </c:pt>
                <c:pt idx="8">
                  <c:v>5741.6727000000001</c:v>
                </c:pt>
                <c:pt idx="9">
                  <c:v>5766.4565000000002</c:v>
                </c:pt>
                <c:pt idx="10">
                  <c:v>6363.1497247324105</c:v>
                </c:pt>
                <c:pt idx="11">
                  <c:v>6000.9379513878503</c:v>
                </c:pt>
                <c:pt idx="12">
                  <c:v>6433.8082232442775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400D-40CB-9181-9CFAF7426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5346639"/>
        <c:axId val="975151743"/>
      </c:lineChart>
      <c:catAx>
        <c:axId val="1085346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975151743"/>
        <c:crosses val="autoZero"/>
        <c:auto val="1"/>
        <c:lblAlgn val="ctr"/>
        <c:lblOffset val="100"/>
        <c:noMultiLvlLbl val="0"/>
      </c:catAx>
      <c:valAx>
        <c:axId val="975151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 b="0" i="0" baseline="0">
                    <a:solidFill>
                      <a:sysClr val="windowText" lastClr="000000"/>
                    </a:solidFill>
                    <a:effectLst/>
                  </a:rPr>
                  <a:t>En miles de millones de colones</a:t>
                </a:r>
                <a:endParaRPr lang="es-ES" sz="200">
                  <a:solidFill>
                    <a:sysClr val="windowText" lastClr="000000"/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85346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292629326100666E-2"/>
          <c:y val="1.6760463245262491E-2"/>
          <c:w val="0.938902355660443"/>
          <c:h val="0.112047556907421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84083903943429"/>
          <c:y val="0.13722651586254586"/>
          <c:w val="0.84549882584585856"/>
          <c:h val="0.77113079695965048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Tablas!$BM$207</c:f>
              <c:strCache>
                <c:ptCount val="1"/>
                <c:pt idx="0">
                  <c:v>Resultado financiero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Tablas!$BM$209:$BM$221</c:f>
              <c:numCache>
                <c:formatCode>#,##0</c:formatCode>
                <c:ptCount val="13"/>
                <c:pt idx="0">
                  <c:v>-573.04019999999969</c:v>
                </c:pt>
                <c:pt idx="1">
                  <c:v>-994.2827000000002</c:v>
                </c:pt>
                <c:pt idx="2">
                  <c:v>-845.36560000000009</c:v>
                </c:pt>
                <c:pt idx="3">
                  <c:v>-1000.6649000000003</c:v>
                </c:pt>
                <c:pt idx="4">
                  <c:v>-1334.9835999999996</c:v>
                </c:pt>
                <c:pt idx="5">
                  <c:v>-1526.9981</c:v>
                </c:pt>
                <c:pt idx="6">
                  <c:v>-1666.1632000000002</c:v>
                </c:pt>
                <c:pt idx="7">
                  <c:v>-1634.4256000000005</c:v>
                </c:pt>
                <c:pt idx="8">
                  <c:v>-2021.1017000000002</c:v>
                </c:pt>
                <c:pt idx="9">
                  <c:v>-2038.5116000000005</c:v>
                </c:pt>
                <c:pt idx="10">
                  <c:v>-2524.25517025709</c:v>
                </c:pt>
                <c:pt idx="11">
                  <c:v>-2906.1938290046101</c:v>
                </c:pt>
                <c:pt idx="12">
                  <c:v>-2008.8172682278584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F6-4DA4-8916-39D9831A9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085346639"/>
        <c:axId val="975151743"/>
      </c:barChart>
      <c:lineChart>
        <c:grouping val="standard"/>
        <c:varyColors val="0"/>
        <c:ser>
          <c:idx val="0"/>
          <c:order val="0"/>
          <c:tx>
            <c:v>Ingreso total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Tablas!$BQ$209:$BQ$221</c:f>
              <c:numCache>
                <c:formatCode>#,##0</c:formatCode>
                <c:ptCount val="13"/>
                <c:pt idx="0">
                  <c:v>2363.2656000000002</c:v>
                </c:pt>
                <c:pt idx="1">
                  <c:v>2730.0998</c:v>
                </c:pt>
                <c:pt idx="2">
                  <c:v>3024.4291000000003</c:v>
                </c:pt>
                <c:pt idx="3">
                  <c:v>3274.3012999999996</c:v>
                </c:pt>
                <c:pt idx="4">
                  <c:v>3537.3157000000001</c:v>
                </c:pt>
                <c:pt idx="5">
                  <c:v>3799.9796000000001</c:v>
                </c:pt>
                <c:pt idx="6">
                  <c:v>4180.8964999999998</c:v>
                </c:pt>
                <c:pt idx="7">
                  <c:v>4564.8590999999997</c:v>
                </c:pt>
                <c:pt idx="8">
                  <c:v>4742.9184999999998</c:v>
                </c:pt>
                <c:pt idx="9">
                  <c:v>4956.6552999999994</c:v>
                </c:pt>
                <c:pt idx="10">
                  <c:v>5356.1484145090808</c:v>
                </c:pt>
                <c:pt idx="11">
                  <c:v>4776.05254616205</c:v>
                </c:pt>
                <c:pt idx="12">
                  <c:v>6326.2108092209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5F6-4DA4-8916-39D9831A97BB}"/>
            </c:ext>
          </c:extLst>
        </c:ser>
        <c:ser>
          <c:idx val="1"/>
          <c:order val="1"/>
          <c:tx>
            <c:v>Gasto total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Tablas!$BT$209:$BT$221</c:f>
              <c:numCache>
                <c:formatCode>0.0</c:formatCode>
                <c:ptCount val="13"/>
                <c:pt idx="0">
                  <c:v>2936.3057999999996</c:v>
                </c:pt>
                <c:pt idx="1">
                  <c:v>3724.3825000000002</c:v>
                </c:pt>
                <c:pt idx="2">
                  <c:v>3869.7947000000004</c:v>
                </c:pt>
                <c:pt idx="3">
                  <c:v>4274.9661999999998</c:v>
                </c:pt>
                <c:pt idx="4">
                  <c:v>4872.2992999999997</c:v>
                </c:pt>
                <c:pt idx="5">
                  <c:v>5326.9777000000004</c:v>
                </c:pt>
                <c:pt idx="6">
                  <c:v>5847.0596999999998</c:v>
                </c:pt>
                <c:pt idx="7">
                  <c:v>6199.2847000000002</c:v>
                </c:pt>
                <c:pt idx="8">
                  <c:v>6764.0201999999999</c:v>
                </c:pt>
                <c:pt idx="9">
                  <c:v>6995.1669000000002</c:v>
                </c:pt>
                <c:pt idx="10">
                  <c:v>7880.4035847661698</c:v>
                </c:pt>
                <c:pt idx="11">
                  <c:v>7682.2463751666601</c:v>
                </c:pt>
                <c:pt idx="12">
                  <c:v>8335.0280774487583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5F6-4DA4-8916-39D9831A97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5346639"/>
        <c:axId val="975151743"/>
      </c:lineChart>
      <c:catAx>
        <c:axId val="1085346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975151743"/>
        <c:crosses val="autoZero"/>
        <c:auto val="1"/>
        <c:lblAlgn val="ctr"/>
        <c:lblOffset val="100"/>
        <c:noMultiLvlLbl val="0"/>
      </c:catAx>
      <c:valAx>
        <c:axId val="975151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 b="0" i="0" baseline="0">
                    <a:solidFill>
                      <a:sysClr val="windowText" lastClr="000000"/>
                    </a:solidFill>
                    <a:effectLst/>
                  </a:rPr>
                  <a:t>En miles de millones de colones</a:t>
                </a:r>
                <a:endParaRPr lang="es-ES" sz="200">
                  <a:solidFill>
                    <a:sysClr val="windowText" lastClr="000000"/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85346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292629326100666E-2"/>
          <c:y val="1.6760463245262491E-2"/>
          <c:w val="0.938902355660443"/>
          <c:h val="0.112047556907421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84511927677045"/>
          <c:y val="0.13722651586254586"/>
          <c:w val="0.83149454560852232"/>
          <c:h val="0.77113079695965048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Tablas!$G$207</c:f>
              <c:strCache>
                <c:ptCount val="1"/>
                <c:pt idx="0">
                  <c:v>Resultado financiero como % del PIB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Tablas!$G$209:$G$221</c:f>
              <c:numCache>
                <c:formatCode>0.0%</c:formatCode>
                <c:ptCount val="13"/>
                <c:pt idx="0">
                  <c:v>-3.27058421E-2</c:v>
                </c:pt>
                <c:pt idx="1">
                  <c:v>-5.0736638899999999E-2</c:v>
                </c:pt>
                <c:pt idx="2">
                  <c:v>-3.9094718199999996E-2</c:v>
                </c:pt>
                <c:pt idx="3">
                  <c:v>-4.2128170600000001E-2</c:v>
                </c:pt>
                <c:pt idx="4">
                  <c:v>-5.2428464100000002E-2</c:v>
                </c:pt>
                <c:pt idx="5">
                  <c:v>-5.4533060799999998E-2</c:v>
                </c:pt>
                <c:pt idx="6">
                  <c:v>-5.5222314700000004E-2</c:v>
                </c:pt>
                <c:pt idx="7">
                  <c:v>-5.0986115099999993E-2</c:v>
                </c:pt>
                <c:pt idx="8">
                  <c:v>-5.8849360699999999E-2</c:v>
                </c:pt>
                <c:pt idx="9">
                  <c:v>-5.6678666000000003E-2</c:v>
                </c:pt>
                <c:pt idx="10">
                  <c:v>-6.72092626E-2</c:v>
                </c:pt>
                <c:pt idx="11">
                  <c:v>-8.0542121699999997E-2</c:v>
                </c:pt>
                <c:pt idx="12">
                  <c:v>-5.1830140194753502E-2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C0-4616-99CA-37419E1CC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085346639"/>
        <c:axId val="975151743"/>
      </c:barChart>
      <c:lineChart>
        <c:grouping val="standard"/>
        <c:varyColors val="0"/>
        <c:ser>
          <c:idx val="0"/>
          <c:order val="0"/>
          <c:tx>
            <c:v>Ingresos totales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Tablas!$AK$209:$AK$221</c:f>
              <c:numCache>
                <c:formatCode>0.0%</c:formatCode>
                <c:ptCount val="13"/>
                <c:pt idx="0">
                  <c:v>0.13488162183728436</c:v>
                </c:pt>
                <c:pt idx="1">
                  <c:v>0.13931257952447748</c:v>
                </c:pt>
                <c:pt idx="2">
                  <c:v>0.13986753586895373</c:v>
                </c:pt>
                <c:pt idx="3">
                  <c:v>0.13784866818272704</c:v>
                </c:pt>
                <c:pt idx="4">
                  <c:v>0.13892008050721855</c:v>
                </c:pt>
                <c:pt idx="5">
                  <c:v>0.13570712273025073</c:v>
                </c:pt>
                <c:pt idx="6">
                  <c:v>0.1385691283129579</c:v>
                </c:pt>
                <c:pt idx="7">
                  <c:v>0.14240136197565817</c:v>
                </c:pt>
                <c:pt idx="8">
                  <c:v>0.1381017697314306</c:v>
                </c:pt>
                <c:pt idx="9">
                  <c:v>0.1378145752154806</c:v>
                </c:pt>
                <c:pt idx="10">
                  <c:v>0.14260950697731994</c:v>
                </c:pt>
                <c:pt idx="11">
                  <c:v>0.13236329992151</c:v>
                </c:pt>
                <c:pt idx="12">
                  <c:v>0.16322459903619882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FC0-4616-99CA-37419E1CC611}"/>
            </c:ext>
          </c:extLst>
        </c:ser>
        <c:ser>
          <c:idx val="1"/>
          <c:order val="1"/>
          <c:tx>
            <c:v>Gasto total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Tablas!$AN$209:$AN$221</c:f>
              <c:numCache>
                <c:formatCode>0.00%</c:formatCode>
                <c:ptCount val="13"/>
                <c:pt idx="0">
                  <c:v>0.16758746393728438</c:v>
                </c:pt>
                <c:pt idx="1">
                  <c:v>0.19004921842447747</c:v>
                </c:pt>
                <c:pt idx="2">
                  <c:v>0.17896225406895372</c:v>
                </c:pt>
                <c:pt idx="3">
                  <c:v>0.17997683878272702</c:v>
                </c:pt>
                <c:pt idx="4">
                  <c:v>0.19134854460721853</c:v>
                </c:pt>
                <c:pt idx="5">
                  <c:v>0.19024018353025074</c:v>
                </c:pt>
                <c:pt idx="6">
                  <c:v>0.19379144301295789</c:v>
                </c:pt>
                <c:pt idx="7">
                  <c:v>0.19338747707565815</c:v>
                </c:pt>
                <c:pt idx="8">
                  <c:v>0.19695113043143059</c:v>
                </c:pt>
                <c:pt idx="9">
                  <c:v>0.19449324121548062</c:v>
                </c:pt>
                <c:pt idx="10">
                  <c:v>0.2098187695773199</c:v>
                </c:pt>
                <c:pt idx="11">
                  <c:v>0.21290542162150999</c:v>
                </c:pt>
                <c:pt idx="12">
                  <c:v>0.21505473923095239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3FC0-4616-99CA-37419E1CC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5346639"/>
        <c:axId val="975151743"/>
      </c:lineChart>
      <c:catAx>
        <c:axId val="1085346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975151743"/>
        <c:crosses val="autoZero"/>
        <c:auto val="1"/>
        <c:lblAlgn val="ctr"/>
        <c:lblOffset val="100"/>
        <c:noMultiLvlLbl val="0"/>
      </c:catAx>
      <c:valAx>
        <c:axId val="975151743"/>
        <c:scaling>
          <c:orientation val="minMax"/>
          <c:min val="-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85346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292629326100666E-2"/>
          <c:y val="1.6760463245262491E-2"/>
          <c:w val="0.938902355660443"/>
          <c:h val="0.112047556907421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484511927677045"/>
          <c:y val="0.13722651586254586"/>
          <c:w val="0.83149454560852232"/>
          <c:h val="0.77113079695965048"/>
        </c:manualLayout>
      </c:layout>
      <c:barChart>
        <c:barDir val="col"/>
        <c:grouping val="clustered"/>
        <c:varyColors val="0"/>
        <c:ser>
          <c:idx val="2"/>
          <c:order val="2"/>
          <c:tx>
            <c:v>Resultado primario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Tablas!$F$17:$F$221</c:f>
              <c:numCache>
                <c:formatCode>#\ ##0.0</c:formatCode>
                <c:ptCount val="205"/>
                <c:pt idx="0">
                  <c:v>306488.2</c:v>
                </c:pt>
                <c:pt idx="1">
                  <c:v>495716.7</c:v>
                </c:pt>
                <c:pt idx="2">
                  <c:v>654267.69999999995</c:v>
                </c:pt>
                <c:pt idx="3">
                  <c:v>807035.1</c:v>
                </c:pt>
                <c:pt idx="4">
                  <c:v>969671.71</c:v>
                </c:pt>
                <c:pt idx="5">
                  <c:v>1148745.1100000001</c:v>
                </c:pt>
                <c:pt idx="6">
                  <c:v>1298232.1100000001</c:v>
                </c:pt>
                <c:pt idx="7">
                  <c:v>1452808.61</c:v>
                </c:pt>
                <c:pt idx="8">
                  <c:v>1645527.31</c:v>
                </c:pt>
                <c:pt idx="9">
                  <c:v>1813374.81</c:v>
                </c:pt>
                <c:pt idx="10">
                  <c:v>2104701.81</c:v>
                </c:pt>
                <c:pt idx="11">
                  <c:v>198294.9</c:v>
                </c:pt>
                <c:pt idx="12">
                  <c:v>369305.3</c:v>
                </c:pt>
                <c:pt idx="13">
                  <c:v>623034.5</c:v>
                </c:pt>
                <c:pt idx="14">
                  <c:v>849091.2</c:v>
                </c:pt>
                <c:pt idx="15">
                  <c:v>1023405.8</c:v>
                </c:pt>
                <c:pt idx="16">
                  <c:v>1214396.1000000001</c:v>
                </c:pt>
                <c:pt idx="17">
                  <c:v>1445972.2</c:v>
                </c:pt>
                <c:pt idx="18">
                  <c:v>1618277.7</c:v>
                </c:pt>
                <c:pt idx="19">
                  <c:v>1813685.9</c:v>
                </c:pt>
                <c:pt idx="20">
                  <c:v>2037222</c:v>
                </c:pt>
                <c:pt idx="21">
                  <c:v>2199703.5</c:v>
                </c:pt>
                <c:pt idx="22">
                  <c:v>2490030.6</c:v>
                </c:pt>
                <c:pt idx="23">
                  <c:v>204962.1</c:v>
                </c:pt>
                <c:pt idx="24">
                  <c:v>363979.9</c:v>
                </c:pt>
                <c:pt idx="25">
                  <c:v>598262.6</c:v>
                </c:pt>
                <c:pt idx="26">
                  <c:v>780706.2</c:v>
                </c:pt>
                <c:pt idx="27">
                  <c:v>935509.2</c:v>
                </c:pt>
                <c:pt idx="28">
                  <c:v>1113340.8</c:v>
                </c:pt>
                <c:pt idx="29">
                  <c:v>1327390.6000000001</c:v>
                </c:pt>
                <c:pt idx="30">
                  <c:v>1482789.1</c:v>
                </c:pt>
                <c:pt idx="31">
                  <c:v>1673712.1</c:v>
                </c:pt>
                <c:pt idx="32">
                  <c:v>1884287.1</c:v>
                </c:pt>
                <c:pt idx="33">
                  <c:v>2056157.3</c:v>
                </c:pt>
                <c:pt idx="34">
                  <c:v>2363265.6</c:v>
                </c:pt>
                <c:pt idx="35">
                  <c:v>208089.2</c:v>
                </c:pt>
                <c:pt idx="36">
                  <c:v>370364.9</c:v>
                </c:pt>
                <c:pt idx="37">
                  <c:v>643733.4</c:v>
                </c:pt>
                <c:pt idx="38">
                  <c:v>859745</c:v>
                </c:pt>
                <c:pt idx="39">
                  <c:v>1044063.1</c:v>
                </c:pt>
                <c:pt idx="40">
                  <c:v>1266376.8999999999</c:v>
                </c:pt>
                <c:pt idx="41">
                  <c:v>1483701.2</c:v>
                </c:pt>
                <c:pt idx="42">
                  <c:v>1685385.5</c:v>
                </c:pt>
                <c:pt idx="43">
                  <c:v>1932858.5</c:v>
                </c:pt>
                <c:pt idx="44">
                  <c:v>2158968.1</c:v>
                </c:pt>
                <c:pt idx="45">
                  <c:v>2366517.6</c:v>
                </c:pt>
                <c:pt idx="46">
                  <c:v>2730099.8</c:v>
                </c:pt>
                <c:pt idx="47">
                  <c:v>211210.4</c:v>
                </c:pt>
                <c:pt idx="48">
                  <c:v>389952.7</c:v>
                </c:pt>
                <c:pt idx="49">
                  <c:v>671467.2</c:v>
                </c:pt>
                <c:pt idx="50">
                  <c:v>879415.4</c:v>
                </c:pt>
                <c:pt idx="51">
                  <c:v>1107253.6000000001</c:v>
                </c:pt>
                <c:pt idx="52">
                  <c:v>1387734.9</c:v>
                </c:pt>
                <c:pt idx="53">
                  <c:v>1605925.6</c:v>
                </c:pt>
                <c:pt idx="54">
                  <c:v>1826439.9</c:v>
                </c:pt>
                <c:pt idx="55">
                  <c:v>2107978.2999999998</c:v>
                </c:pt>
                <c:pt idx="56">
                  <c:v>2326416</c:v>
                </c:pt>
                <c:pt idx="57">
                  <c:v>2572830.4</c:v>
                </c:pt>
                <c:pt idx="58">
                  <c:v>3024429.1</c:v>
                </c:pt>
                <c:pt idx="59">
                  <c:v>233599.9</c:v>
                </c:pt>
                <c:pt idx="60">
                  <c:v>426034.2</c:v>
                </c:pt>
                <c:pt idx="61">
                  <c:v>756791.2</c:v>
                </c:pt>
                <c:pt idx="62">
                  <c:v>984286.9</c:v>
                </c:pt>
                <c:pt idx="63">
                  <c:v>1234316.6000000001</c:v>
                </c:pt>
                <c:pt idx="64">
                  <c:v>1543940</c:v>
                </c:pt>
                <c:pt idx="65">
                  <c:v>1783278.1</c:v>
                </c:pt>
                <c:pt idx="66">
                  <c:v>2005518.1</c:v>
                </c:pt>
                <c:pt idx="67">
                  <c:v>2311846.2000000002</c:v>
                </c:pt>
                <c:pt idx="68">
                  <c:v>2564426.4</c:v>
                </c:pt>
                <c:pt idx="69">
                  <c:v>2808431.9</c:v>
                </c:pt>
                <c:pt idx="70">
                  <c:v>3274301.3</c:v>
                </c:pt>
                <c:pt idx="71">
                  <c:v>257167.2</c:v>
                </c:pt>
                <c:pt idx="72">
                  <c:v>498665.1</c:v>
                </c:pt>
                <c:pt idx="73">
                  <c:v>840183.4</c:v>
                </c:pt>
                <c:pt idx="74">
                  <c:v>1105872.3</c:v>
                </c:pt>
                <c:pt idx="75">
                  <c:v>1356508.9</c:v>
                </c:pt>
                <c:pt idx="76">
                  <c:v>1667623.1</c:v>
                </c:pt>
                <c:pt idx="77">
                  <c:v>1941016.1</c:v>
                </c:pt>
                <c:pt idx="78">
                  <c:v>2178828.7000000002</c:v>
                </c:pt>
                <c:pt idx="79">
                  <c:v>2493832.1</c:v>
                </c:pt>
                <c:pt idx="80">
                  <c:v>2771881.2</c:v>
                </c:pt>
                <c:pt idx="81">
                  <c:v>3035777.4</c:v>
                </c:pt>
                <c:pt idx="82">
                  <c:v>3537315.7</c:v>
                </c:pt>
                <c:pt idx="83">
                  <c:v>280280.5</c:v>
                </c:pt>
                <c:pt idx="84">
                  <c:v>525754.69999999995</c:v>
                </c:pt>
                <c:pt idx="85">
                  <c:v>886499.3</c:v>
                </c:pt>
                <c:pt idx="86">
                  <c:v>1195908.3</c:v>
                </c:pt>
                <c:pt idx="87">
                  <c:v>1461545.5</c:v>
                </c:pt>
                <c:pt idx="88">
                  <c:v>1807336.3</c:v>
                </c:pt>
                <c:pt idx="89">
                  <c:v>2086118.6</c:v>
                </c:pt>
                <c:pt idx="90">
                  <c:v>2345026.1</c:v>
                </c:pt>
                <c:pt idx="91">
                  <c:v>2697881.5</c:v>
                </c:pt>
                <c:pt idx="92">
                  <c:v>2988353.2</c:v>
                </c:pt>
                <c:pt idx="93">
                  <c:v>3260953.1</c:v>
                </c:pt>
                <c:pt idx="94">
                  <c:v>3799979.6</c:v>
                </c:pt>
                <c:pt idx="95">
                  <c:v>303412.8</c:v>
                </c:pt>
                <c:pt idx="96">
                  <c:v>582373.6</c:v>
                </c:pt>
                <c:pt idx="97">
                  <c:v>1003344.7</c:v>
                </c:pt>
                <c:pt idx="98">
                  <c:v>1317506.8999999999</c:v>
                </c:pt>
                <c:pt idx="99">
                  <c:v>1577306.2</c:v>
                </c:pt>
                <c:pt idx="100">
                  <c:v>1952496.4</c:v>
                </c:pt>
                <c:pt idx="101">
                  <c:v>2258824.7999999998</c:v>
                </c:pt>
                <c:pt idx="102">
                  <c:v>2553308.88</c:v>
                </c:pt>
                <c:pt idx="103">
                  <c:v>2921896.5</c:v>
                </c:pt>
                <c:pt idx="104">
                  <c:v>3241326.3</c:v>
                </c:pt>
                <c:pt idx="105">
                  <c:v>3557119.4</c:v>
                </c:pt>
                <c:pt idx="106">
                  <c:v>4180896.5</c:v>
                </c:pt>
                <c:pt idx="107">
                  <c:v>330874.09999999998</c:v>
                </c:pt>
                <c:pt idx="108">
                  <c:v>630130.9</c:v>
                </c:pt>
                <c:pt idx="109">
                  <c:v>1076806.3</c:v>
                </c:pt>
                <c:pt idx="110">
                  <c:v>1413740.3</c:v>
                </c:pt>
                <c:pt idx="111">
                  <c:v>1720634.4</c:v>
                </c:pt>
                <c:pt idx="112">
                  <c:v>2155344.7999999998</c:v>
                </c:pt>
                <c:pt idx="113">
                  <c:v>2496642.5</c:v>
                </c:pt>
                <c:pt idx="114">
                  <c:v>2782780.6</c:v>
                </c:pt>
                <c:pt idx="115">
                  <c:v>3201238.5</c:v>
                </c:pt>
                <c:pt idx="116">
                  <c:v>3529326.2</c:v>
                </c:pt>
                <c:pt idx="117">
                  <c:v>3876892.8</c:v>
                </c:pt>
                <c:pt idx="118">
                  <c:v>4564859.0999999996</c:v>
                </c:pt>
                <c:pt idx="119">
                  <c:v>376494.5</c:v>
                </c:pt>
                <c:pt idx="120">
                  <c:v>678747.9</c:v>
                </c:pt>
                <c:pt idx="121">
                  <c:v>1195995.5</c:v>
                </c:pt>
                <c:pt idx="122">
                  <c:v>1514927.2</c:v>
                </c:pt>
                <c:pt idx="123">
                  <c:v>1860445.7</c:v>
                </c:pt>
                <c:pt idx="124">
                  <c:v>2313524.6</c:v>
                </c:pt>
                <c:pt idx="125">
                  <c:v>2635259.6</c:v>
                </c:pt>
                <c:pt idx="126">
                  <c:v>2936127.8</c:v>
                </c:pt>
                <c:pt idx="127">
                  <c:v>3387042.8</c:v>
                </c:pt>
                <c:pt idx="128">
                  <c:v>3714586.2</c:v>
                </c:pt>
                <c:pt idx="129">
                  <c:v>4087432.2</c:v>
                </c:pt>
                <c:pt idx="130">
                  <c:v>4742918.5</c:v>
                </c:pt>
                <c:pt idx="131">
                  <c:v>384518.9</c:v>
                </c:pt>
                <c:pt idx="132">
                  <c:v>682883.1</c:v>
                </c:pt>
                <c:pt idx="133">
                  <c:v>1180127.8999999999</c:v>
                </c:pt>
                <c:pt idx="134">
                  <c:v>1572955.9</c:v>
                </c:pt>
                <c:pt idx="135">
                  <c:v>1892988.4</c:v>
                </c:pt>
                <c:pt idx="136">
                  <c:v>2343379.2000000002</c:v>
                </c:pt>
                <c:pt idx="137">
                  <c:v>2698092.6</c:v>
                </c:pt>
                <c:pt idx="138">
                  <c:v>3009285.8</c:v>
                </c:pt>
                <c:pt idx="139">
                  <c:v>3424118.8</c:v>
                </c:pt>
                <c:pt idx="140">
                  <c:v>3787154.6</c:v>
                </c:pt>
                <c:pt idx="141">
                  <c:v>4156952.1</c:v>
                </c:pt>
                <c:pt idx="142">
                  <c:v>4956655.3</c:v>
                </c:pt>
                <c:pt idx="143">
                  <c:v>472490.4</c:v>
                </c:pt>
                <c:pt idx="144">
                  <c:v>797762.3</c:v>
                </c:pt>
                <c:pt idx="145">
                  <c:v>1357042.4</c:v>
                </c:pt>
                <c:pt idx="146">
                  <c:v>1717625.9</c:v>
                </c:pt>
                <c:pt idx="147">
                  <c:v>2085102.5</c:v>
                </c:pt>
                <c:pt idx="148">
                  <c:v>2528810.4</c:v>
                </c:pt>
                <c:pt idx="149">
                  <c:v>2897396</c:v>
                </c:pt>
                <c:pt idx="150">
                  <c:v>3337935.3</c:v>
                </c:pt>
                <c:pt idx="151">
                  <c:v>3803283.4</c:v>
                </c:pt>
                <c:pt idx="152">
                  <c:v>4237624.5</c:v>
                </c:pt>
                <c:pt idx="153">
                  <c:v>4641531.3</c:v>
                </c:pt>
                <c:pt idx="154">
                  <c:v>5356148.4145090804</c:v>
                </c:pt>
                <c:pt idx="155">
                  <c:v>454164.6</c:v>
                </c:pt>
                <c:pt idx="156">
                  <c:v>827404.1</c:v>
                </c:pt>
                <c:pt idx="157">
                  <c:v>1366572.2124774801</c:v>
                </c:pt>
                <c:pt idx="158">
                  <c:v>1672912.6706890999</c:v>
                </c:pt>
                <c:pt idx="159">
                  <c:v>1998855.8750372201</c:v>
                </c:pt>
                <c:pt idx="160">
                  <c:v>2310099.6901549501</c:v>
                </c:pt>
                <c:pt idx="161">
                  <c:v>2632601.5028535598</c:v>
                </c:pt>
                <c:pt idx="162">
                  <c:v>2943650.9816862298</c:v>
                </c:pt>
                <c:pt idx="163">
                  <c:v>3368516.5796564301</c:v>
                </c:pt>
                <c:pt idx="164">
                  <c:v>3736356.9831871698</c:v>
                </c:pt>
                <c:pt idx="165">
                  <c:v>4114594.85778045</c:v>
                </c:pt>
                <c:pt idx="166">
                  <c:v>4776052.5461620502</c:v>
                </c:pt>
                <c:pt idx="167">
                  <c:v>484264.97990032</c:v>
                </c:pt>
                <c:pt idx="168">
                  <c:v>912392.53313810006</c:v>
                </c:pt>
                <c:pt idx="169">
                  <c:v>1738258.5837188901</c:v>
                </c:pt>
                <c:pt idx="170">
                  <c:v>2194138.5522254701</c:v>
                </c:pt>
                <c:pt idx="171">
                  <c:v>2614396.2371932101</c:v>
                </c:pt>
                <c:pt idx="172">
                  <c:v>3147881.06401989</c:v>
                </c:pt>
                <c:pt idx="173">
                  <c:v>3593685.7569210199</c:v>
                </c:pt>
                <c:pt idx="174">
                  <c:v>4025472.2311503999</c:v>
                </c:pt>
                <c:pt idx="175">
                  <c:v>4554851.9757289002</c:v>
                </c:pt>
                <c:pt idx="176">
                  <c:v>5042384.7108314699</c:v>
                </c:pt>
                <c:pt idx="177">
                  <c:v>5525828.9675837196</c:v>
                </c:pt>
                <c:pt idx="178">
                  <c:v>6326210.8092208998</c:v>
                </c:pt>
                <c:pt idx="186" formatCode="General">
                  <c:v>3</c:v>
                </c:pt>
                <c:pt idx="189" formatCode="General">
                  <c:v>12</c:v>
                </c:pt>
                <c:pt idx="192" formatCode="General">
                  <c:v>2009</c:v>
                </c:pt>
                <c:pt idx="193" formatCode="General">
                  <c:v>2010</c:v>
                </c:pt>
                <c:pt idx="194" formatCode="General">
                  <c:v>2011</c:v>
                </c:pt>
                <c:pt idx="195" formatCode="General">
                  <c:v>2012</c:v>
                </c:pt>
                <c:pt idx="196" formatCode="General">
                  <c:v>2013</c:v>
                </c:pt>
                <c:pt idx="197" formatCode="General">
                  <c:v>2014</c:v>
                </c:pt>
                <c:pt idx="198" formatCode="General">
                  <c:v>2015</c:v>
                </c:pt>
                <c:pt idx="199" formatCode="General">
                  <c:v>2016</c:v>
                </c:pt>
                <c:pt idx="200" formatCode="General">
                  <c:v>2017</c:v>
                </c:pt>
                <c:pt idx="201" formatCode="General">
                  <c:v>2018</c:v>
                </c:pt>
                <c:pt idx="202" formatCode="General">
                  <c:v>2019</c:v>
                </c:pt>
                <c:pt idx="203" formatCode="General">
                  <c:v>2020</c:v>
                </c:pt>
                <c:pt idx="204" formatCode="General">
                  <c:v>2021</c:v>
                </c:pt>
              </c:numCache>
            </c:numRef>
          </c:cat>
          <c:val>
            <c:numRef>
              <c:f>Tablas!$H$209:$H$221</c:f>
              <c:numCache>
                <c:formatCode>0.0%</c:formatCode>
                <c:ptCount val="13"/>
                <c:pt idx="0">
                  <c:v>-1.2153020728389278E-2</c:v>
                </c:pt>
                <c:pt idx="1">
                  <c:v>-3.0246640564644586E-2</c:v>
                </c:pt>
                <c:pt idx="2">
                  <c:v>-1.8312814754579937E-2</c:v>
                </c:pt>
                <c:pt idx="3">
                  <c:v>-2.2266531644426032E-2</c:v>
                </c:pt>
                <c:pt idx="4">
                  <c:v>-2.7631624516718772E-2</c:v>
                </c:pt>
                <c:pt idx="5">
                  <c:v>-2.9674253740292686E-2</c:v>
                </c:pt>
                <c:pt idx="6">
                  <c:v>-2.8708913184545243E-2</c:v>
                </c:pt>
                <c:pt idx="7">
                  <c:v>-2.3703199671366301E-2</c:v>
                </c:pt>
                <c:pt idx="8">
                  <c:v>-2.9081191790813862E-2</c:v>
                </c:pt>
                <c:pt idx="9">
                  <c:v>-2.2515668658053847E-2</c:v>
                </c:pt>
                <c:pt idx="10">
                  <c:v>-2.6811796325032704E-2</c:v>
                </c:pt>
                <c:pt idx="11">
                  <c:v>-3.3946417610431753E-2</c:v>
                </c:pt>
                <c:pt idx="12">
                  <c:v>-2.7761554729885214E-3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CC-444A-AA6C-3B4F8E369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1085346639"/>
        <c:axId val="975151743"/>
      </c:barChart>
      <c:lineChart>
        <c:grouping val="standard"/>
        <c:varyColors val="0"/>
        <c:ser>
          <c:idx val="0"/>
          <c:order val="0"/>
          <c:tx>
            <c:v>Ingreso total</c:v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Tablas!$AK$209:$AK$221</c:f>
              <c:numCache>
                <c:formatCode>0.0%</c:formatCode>
                <c:ptCount val="13"/>
                <c:pt idx="0">
                  <c:v>0.13488162183728436</c:v>
                </c:pt>
                <c:pt idx="1">
                  <c:v>0.13931257952447748</c:v>
                </c:pt>
                <c:pt idx="2">
                  <c:v>0.13986753586895373</c:v>
                </c:pt>
                <c:pt idx="3">
                  <c:v>0.13784866818272704</c:v>
                </c:pt>
                <c:pt idx="4">
                  <c:v>0.13892008050721855</c:v>
                </c:pt>
                <c:pt idx="5">
                  <c:v>0.13570712273025073</c:v>
                </c:pt>
                <c:pt idx="6">
                  <c:v>0.1385691283129579</c:v>
                </c:pt>
                <c:pt idx="7">
                  <c:v>0.14240136197565817</c:v>
                </c:pt>
                <c:pt idx="8">
                  <c:v>0.1381017697314306</c:v>
                </c:pt>
                <c:pt idx="9">
                  <c:v>0.1378145752154806</c:v>
                </c:pt>
                <c:pt idx="10">
                  <c:v>0.14260950697731994</c:v>
                </c:pt>
                <c:pt idx="11">
                  <c:v>0.13236329992151</c:v>
                </c:pt>
                <c:pt idx="12">
                  <c:v>0.16322459903619882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FCC-444A-AA6C-3B4F8E369A50}"/>
            </c:ext>
          </c:extLst>
        </c:ser>
        <c:ser>
          <c:idx val="1"/>
          <c:order val="1"/>
          <c:tx>
            <c:v>Gasto total</c:v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numRef>
              <c:f>Tablas!$F$209:$F$221</c:f>
              <c:numCache>
                <c:formatCode>General</c:formatCode>
                <c:ptCount val="13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</c:numCache>
            </c:numRef>
          </c:cat>
          <c:val>
            <c:numRef>
              <c:f>Tablas!$BU$209:$BU$221</c:f>
              <c:numCache>
                <c:formatCode>0%</c:formatCode>
                <c:ptCount val="13"/>
                <c:pt idx="0">
                  <c:v>0.14703464256567364</c:v>
                </c:pt>
                <c:pt idx="1">
                  <c:v>0.16955922008912208</c:v>
                </c:pt>
                <c:pt idx="2">
                  <c:v>0.15818035062353367</c:v>
                </c:pt>
                <c:pt idx="3">
                  <c:v>0.16011519982715305</c:v>
                </c:pt>
                <c:pt idx="4">
                  <c:v>0.16655170502393735</c:v>
                </c:pt>
                <c:pt idx="5">
                  <c:v>0.16538137647054341</c:v>
                </c:pt>
                <c:pt idx="6">
                  <c:v>0.16727804149750317</c:v>
                </c:pt>
                <c:pt idx="7">
                  <c:v>0.16610456164702445</c:v>
                </c:pt>
                <c:pt idx="8">
                  <c:v>0.16718296152224446</c:v>
                </c:pt>
                <c:pt idx="9">
                  <c:v>0.16033024387353445</c:v>
                </c:pt>
                <c:pt idx="10">
                  <c:v>0.16942130330235261</c:v>
                </c:pt>
                <c:pt idx="11">
                  <c:v>0.16630971753194179</c:v>
                </c:pt>
                <c:pt idx="12">
                  <c:v>0.16600075450918739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DFCC-444A-AA6C-3B4F8E369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5346639"/>
        <c:axId val="975151743"/>
      </c:lineChart>
      <c:catAx>
        <c:axId val="1085346639"/>
        <c:scaling>
          <c:orientation val="minMax"/>
        </c:scaling>
        <c:delete val="0"/>
        <c:axPos val="b"/>
        <c:numFmt formatCode="#\ ##0.0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975151743"/>
        <c:crosses val="autoZero"/>
        <c:auto val="1"/>
        <c:lblAlgn val="ctr"/>
        <c:lblOffset val="100"/>
        <c:noMultiLvlLbl val="0"/>
      </c:catAx>
      <c:valAx>
        <c:axId val="975151743"/>
        <c:scaling>
          <c:orientation val="minMax"/>
          <c:min val="-4.0000000000000008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>
                    <a:solidFill>
                      <a:sysClr val="windowText" lastClr="000000"/>
                    </a:solidFill>
                  </a:rPr>
                  <a:t>Porcentajes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085346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292629326100666E-2"/>
          <c:y val="1.6760463245262491E-2"/>
          <c:w val="0.938902355660443"/>
          <c:h val="0.112047556907421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variación acumulada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Tablas!$BV$209:$BV$221</c:f>
              <c:numCache>
                <c:formatCode>0.0%</c:formatCode>
                <c:ptCount val="13"/>
                <c:pt idx="0">
                  <c:v>#N/A</c:v>
                </c:pt>
                <c:pt idx="1">
                  <c:v>0.98379673126885825</c:v>
                </c:pt>
                <c:pt idx="2">
                  <c:v>-8.8524347349848709E-3</c:v>
                </c:pt>
                <c:pt idx="3">
                  <c:v>0.242170385373083</c:v>
                </c:pt>
                <c:pt idx="4">
                  <c:v>0.38966495610570129</c:v>
                </c:pt>
                <c:pt idx="5">
                  <c:v>0.13674626027874259</c:v>
                </c:pt>
                <c:pt idx="6">
                  <c:v>6.9178410299829185E-2</c:v>
                </c:pt>
                <c:pt idx="7">
                  <c:v>-6.4646648516314742E-2</c:v>
                </c:pt>
                <c:pt idx="8">
                  <c:v>0.29595839398511115</c:v>
                </c:pt>
                <c:pt idx="9">
                  <c:v>0.15327136716918344</c:v>
                </c:pt>
                <c:pt idx="10">
                  <c:v>0.17875442814692866</c:v>
                </c:pt>
                <c:pt idx="11">
                  <c:v>0.35702353035977508</c:v>
                </c:pt>
                <c:pt idx="12">
                  <c:v>-0.44283189162338732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D19-4383-84A3-75CDB8F944F1}"/>
            </c:ext>
          </c:extLst>
        </c:ser>
        <c:ser>
          <c:idx val="1"/>
          <c:order val="1"/>
          <c:tx>
            <c:v>variación interanual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Tablas!$F$210:$F$221</c:f>
              <c:numCache>
                <c:formatCode>General</c:formatCode>
                <c:ptCount val="12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</c:numCache>
            </c:numRef>
          </c:cat>
          <c:val>
            <c:numRef>
              <c:f>Tablas!$BW$209:$BW$221</c:f>
              <c:numCache>
                <c:formatCode>0.0%</c:formatCode>
                <c:ptCount val="13"/>
                <c:pt idx="0">
                  <c:v>#N/A</c:v>
                </c:pt>
                <c:pt idx="1">
                  <c:v>0.47815721240722198</c:v>
                </c:pt>
                <c:pt idx="2">
                  <c:v>-1.0694791521009814</c:v>
                </c:pt>
                <c:pt idx="3">
                  <c:v>-9.6419448042251901</c:v>
                </c:pt>
                <c:pt idx="4">
                  <c:v>1.0077635025455556</c:v>
                </c:pt>
                <c:pt idx="5">
                  <c:v>-9.2926975202101358E-2</c:v>
                </c:pt>
                <c:pt idx="6">
                  <c:v>0.12416280724501094</c:v>
                </c:pt>
                <c:pt idx="7">
                  <c:v>-0.2421650368111371</c:v>
                </c:pt>
                <c:pt idx="8">
                  <c:v>1.2950170161542238</c:v>
                </c:pt>
                <c:pt idx="9">
                  <c:v>-0.7475474229647906</c:v>
                </c:pt>
                <c:pt idx="10">
                  <c:v>4.2344597991459683</c:v>
                </c:pt>
                <c:pt idx="11">
                  <c:v>-0.25818731207704937</c:v>
                </c:pt>
                <c:pt idx="12">
                  <c:v>0.52976863537472085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CD19-4383-84A3-75CDB8F944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0026975"/>
        <c:axId val="1957376991"/>
      </c:lineChart>
      <c:catAx>
        <c:axId val="1950026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7376991"/>
        <c:crosses val="autoZero"/>
        <c:auto val="1"/>
        <c:lblAlgn val="ctr"/>
        <c:lblOffset val="100"/>
        <c:noMultiLvlLbl val="0"/>
      </c:catAx>
      <c:valAx>
        <c:axId val="195737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 sz="800" b="0" i="0" baseline="0">
                    <a:solidFill>
                      <a:sysClr val="windowText" lastClr="000000"/>
                    </a:solidFill>
                    <a:effectLst/>
                  </a:rPr>
                  <a:t>Porcentajes</a:t>
                </a:r>
                <a:endParaRPr lang="es-ES" sz="200">
                  <a:solidFill>
                    <a:sysClr val="windowText" lastClr="000000"/>
                  </a:solidFill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R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950026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Indice!C19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hyperlink" Target="#Indice!C25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Relationship Id="rId9" Type="http://schemas.openxmlformats.org/officeDocument/2006/relationships/hyperlink" Target="#Indice!C26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1.xml"/><Relationship Id="rId3" Type="http://schemas.openxmlformats.org/officeDocument/2006/relationships/chart" Target="../charts/chart16.xml"/><Relationship Id="rId7" Type="http://schemas.openxmlformats.org/officeDocument/2006/relationships/chart" Target="../charts/chart20.xml"/><Relationship Id="rId2" Type="http://schemas.openxmlformats.org/officeDocument/2006/relationships/hyperlink" Target="#Indice!C27"/><Relationship Id="rId1" Type="http://schemas.openxmlformats.org/officeDocument/2006/relationships/chart" Target="../charts/chart15.xml"/><Relationship Id="rId6" Type="http://schemas.openxmlformats.org/officeDocument/2006/relationships/chart" Target="../charts/chart19.xml"/><Relationship Id="rId5" Type="http://schemas.openxmlformats.org/officeDocument/2006/relationships/chart" Target="../charts/chart18.xml"/><Relationship Id="rId4" Type="http://schemas.openxmlformats.org/officeDocument/2006/relationships/chart" Target="../charts/chart1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Indice!C29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3.png"/><Relationship Id="rId4" Type="http://schemas.openxmlformats.org/officeDocument/2006/relationships/hyperlink" Target="#Indice!C3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321234</xdr:colOff>
      <xdr:row>204</xdr:row>
      <xdr:rowOff>74707</xdr:rowOff>
    </xdr:from>
    <xdr:to>
      <xdr:col>2</xdr:col>
      <xdr:colOff>709705</xdr:colOff>
      <xdr:row>206</xdr:row>
      <xdr:rowOff>22412</xdr:rowOff>
    </xdr:to>
    <xdr:sp macro="[0]!Publicación" textlink="">
      <xdr:nvSpPr>
        <xdr:cNvPr id="2" name="Rectángulo 1">
          <a:extLst>
            <a:ext uri="{FF2B5EF4-FFF2-40B4-BE49-F238E27FC236}">
              <a16:creationId xmlns:a16="http://schemas.microsoft.com/office/drawing/2014/main" id="{16205235-D376-453A-B616-C6DD91764108}"/>
            </a:ext>
          </a:extLst>
        </xdr:cNvPr>
        <xdr:cNvSpPr/>
      </xdr:nvSpPr>
      <xdr:spPr>
        <a:xfrm>
          <a:off x="1083234" y="23763942"/>
          <a:ext cx="1150471" cy="26147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ES" sz="1100"/>
            <a:t>Ejecutar Reporte</a:t>
          </a:r>
        </a:p>
      </xdr:txBody>
    </xdr:sp>
    <xdr:clientData/>
  </xdr:twoCellAnchor>
  <xdr:oneCellAnchor>
    <xdr:from>
      <xdr:col>3</xdr:col>
      <xdr:colOff>52294</xdr:colOff>
      <xdr:row>205</xdr:row>
      <xdr:rowOff>112058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DF8F5F3A-C5B6-4CC4-9AAE-F104047A2B4C}"/>
            </a:ext>
          </a:extLst>
        </xdr:cNvPr>
        <xdr:cNvSpPr txBox="1"/>
      </xdr:nvSpPr>
      <xdr:spPr>
        <a:xfrm>
          <a:off x="2338294" y="239581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ES" sz="1100"/>
        </a:p>
      </xdr:txBody>
    </xdr:sp>
    <xdr:clientData/>
  </xdr:oneCellAnchor>
  <xdr:twoCellAnchor>
    <xdr:from>
      <xdr:col>56</xdr:col>
      <xdr:colOff>134471</xdr:colOff>
      <xdr:row>32</xdr:row>
      <xdr:rowOff>6722</xdr:rowOff>
    </xdr:from>
    <xdr:to>
      <xdr:col>59</xdr:col>
      <xdr:colOff>1</xdr:colOff>
      <xdr:row>48</xdr:row>
      <xdr:rowOff>24651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30648E06-022D-4A3F-AFA9-4B3A3A5A45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3</xdr:col>
      <xdr:colOff>52294</xdr:colOff>
      <xdr:row>201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E89B05E9-5B4F-4EAD-8DF1-AFD292480CC0}"/>
            </a:ext>
          </a:extLst>
        </xdr:cNvPr>
        <xdr:cNvSpPr txBox="1"/>
      </xdr:nvSpPr>
      <xdr:spPr>
        <a:xfrm>
          <a:off x="2338294" y="3159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E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57978</xdr:colOff>
      <xdr:row>2</xdr:row>
      <xdr:rowOff>49695</xdr:rowOff>
    </xdr:from>
    <xdr:to>
      <xdr:col>9</xdr:col>
      <xdr:colOff>520976</xdr:colOff>
      <xdr:row>26</xdr:row>
      <xdr:rowOff>828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6E87C8-3A78-42D8-862A-7F2E0B0A7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565" y="430695"/>
          <a:ext cx="5581650" cy="6800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107950</xdr:rowOff>
    </xdr:from>
    <xdr:to>
      <xdr:col>8</xdr:col>
      <xdr:colOff>54722</xdr:colOff>
      <xdr:row>11</xdr:row>
      <xdr:rowOff>49120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43452E-428E-4FCD-A7C8-AD900274EF0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835" b="92202" l="2454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0300" y="1250950"/>
          <a:ext cx="702422" cy="89367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537882</xdr:colOff>
      <xdr:row>18</xdr:row>
      <xdr:rowOff>33618</xdr:rowOff>
    </xdr:from>
    <xdr:to>
      <xdr:col>1</xdr:col>
      <xdr:colOff>705971</xdr:colOff>
      <xdr:row>18</xdr:row>
      <xdr:rowOff>190501</xdr:rowOff>
    </xdr:to>
    <xdr:sp macro="" textlink="">
      <xdr:nvSpPr>
        <xdr:cNvPr id="5" name="Diagrama de flujo: conector 4">
          <a:extLst>
            <a:ext uri="{FF2B5EF4-FFF2-40B4-BE49-F238E27FC236}">
              <a16:creationId xmlns:a16="http://schemas.microsoft.com/office/drawing/2014/main" id="{48F4D4DA-1417-4253-838B-3D5456080872}"/>
            </a:ext>
          </a:extLst>
        </xdr:cNvPr>
        <xdr:cNvSpPr/>
      </xdr:nvSpPr>
      <xdr:spPr>
        <a:xfrm>
          <a:off x="775108" y="3383543"/>
          <a:ext cx="168089" cy="156883"/>
        </a:xfrm>
        <a:prstGeom prst="flowChartConnector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  <xdr:twoCellAnchor>
    <xdr:from>
      <xdr:col>1</xdr:col>
      <xdr:colOff>623105</xdr:colOff>
      <xdr:row>24</xdr:row>
      <xdr:rowOff>44824</xdr:rowOff>
    </xdr:from>
    <xdr:to>
      <xdr:col>2</xdr:col>
      <xdr:colOff>63381</xdr:colOff>
      <xdr:row>24</xdr:row>
      <xdr:rowOff>201707</xdr:rowOff>
    </xdr:to>
    <xdr:sp macro="" textlink="">
      <xdr:nvSpPr>
        <xdr:cNvPr id="6" name="Diagrama de flujo: conector 5">
          <a:extLst>
            <a:ext uri="{FF2B5EF4-FFF2-40B4-BE49-F238E27FC236}">
              <a16:creationId xmlns:a16="http://schemas.microsoft.com/office/drawing/2014/main" id="{CA2BDE44-E647-4479-9E19-130AE8F3A62E}"/>
            </a:ext>
          </a:extLst>
        </xdr:cNvPr>
        <xdr:cNvSpPr/>
      </xdr:nvSpPr>
      <xdr:spPr>
        <a:xfrm>
          <a:off x="863737" y="4762206"/>
          <a:ext cx="162170" cy="156883"/>
        </a:xfrm>
        <a:prstGeom prst="flowChartConnector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  <xdr:twoCellAnchor>
    <xdr:from>
      <xdr:col>1</xdr:col>
      <xdr:colOff>623105</xdr:colOff>
      <xdr:row>25</xdr:row>
      <xdr:rowOff>44823</xdr:rowOff>
    </xdr:from>
    <xdr:to>
      <xdr:col>2</xdr:col>
      <xdr:colOff>63381</xdr:colOff>
      <xdr:row>25</xdr:row>
      <xdr:rowOff>201706</xdr:rowOff>
    </xdr:to>
    <xdr:sp macro="" textlink="">
      <xdr:nvSpPr>
        <xdr:cNvPr id="7" name="Diagrama de flujo: conector 6">
          <a:extLst>
            <a:ext uri="{FF2B5EF4-FFF2-40B4-BE49-F238E27FC236}">
              <a16:creationId xmlns:a16="http://schemas.microsoft.com/office/drawing/2014/main" id="{F24A421E-CA56-44A1-91A3-F47A1175CD9B}"/>
            </a:ext>
          </a:extLst>
        </xdr:cNvPr>
        <xdr:cNvSpPr/>
      </xdr:nvSpPr>
      <xdr:spPr>
        <a:xfrm>
          <a:off x="863737" y="4992810"/>
          <a:ext cx="162170" cy="156883"/>
        </a:xfrm>
        <a:prstGeom prst="flowChartConnector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  <xdr:twoCellAnchor>
    <xdr:from>
      <xdr:col>1</xdr:col>
      <xdr:colOff>623105</xdr:colOff>
      <xdr:row>26</xdr:row>
      <xdr:rowOff>47106</xdr:rowOff>
    </xdr:from>
    <xdr:to>
      <xdr:col>2</xdr:col>
      <xdr:colOff>63381</xdr:colOff>
      <xdr:row>26</xdr:row>
      <xdr:rowOff>203989</xdr:rowOff>
    </xdr:to>
    <xdr:sp macro="" textlink="">
      <xdr:nvSpPr>
        <xdr:cNvPr id="8" name="Diagrama de flujo: conector 7">
          <a:extLst>
            <a:ext uri="{FF2B5EF4-FFF2-40B4-BE49-F238E27FC236}">
              <a16:creationId xmlns:a16="http://schemas.microsoft.com/office/drawing/2014/main" id="{369AB75B-D741-41BA-B0C4-4E90E7BDF397}"/>
            </a:ext>
          </a:extLst>
        </xdr:cNvPr>
        <xdr:cNvSpPr/>
      </xdr:nvSpPr>
      <xdr:spPr>
        <a:xfrm>
          <a:off x="863737" y="5225698"/>
          <a:ext cx="162170" cy="156883"/>
        </a:xfrm>
        <a:prstGeom prst="flowChartConnector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  <xdr:twoCellAnchor>
    <xdr:from>
      <xdr:col>1</xdr:col>
      <xdr:colOff>537882</xdr:colOff>
      <xdr:row>28</xdr:row>
      <xdr:rowOff>31746</xdr:rowOff>
    </xdr:from>
    <xdr:to>
      <xdr:col>1</xdr:col>
      <xdr:colOff>703604</xdr:colOff>
      <xdr:row>28</xdr:row>
      <xdr:rowOff>188629</xdr:rowOff>
    </xdr:to>
    <xdr:sp macro="" textlink="">
      <xdr:nvSpPr>
        <xdr:cNvPr id="9" name="Diagrama de flujo: conector 8">
          <a:extLst>
            <a:ext uri="{FF2B5EF4-FFF2-40B4-BE49-F238E27FC236}">
              <a16:creationId xmlns:a16="http://schemas.microsoft.com/office/drawing/2014/main" id="{1D285450-CF8A-4364-9682-5833308919FD}"/>
            </a:ext>
          </a:extLst>
        </xdr:cNvPr>
        <xdr:cNvSpPr/>
      </xdr:nvSpPr>
      <xdr:spPr>
        <a:xfrm>
          <a:off x="775108" y="5682048"/>
          <a:ext cx="165722" cy="156883"/>
        </a:xfrm>
        <a:prstGeom prst="flowChartConnector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  <xdr:twoCellAnchor>
    <xdr:from>
      <xdr:col>1</xdr:col>
      <xdr:colOff>510887</xdr:colOff>
      <xdr:row>33</xdr:row>
      <xdr:rowOff>25977</xdr:rowOff>
    </xdr:from>
    <xdr:to>
      <xdr:col>1</xdr:col>
      <xdr:colOff>676609</xdr:colOff>
      <xdr:row>33</xdr:row>
      <xdr:rowOff>182860</xdr:rowOff>
    </xdr:to>
    <xdr:sp macro="" textlink="">
      <xdr:nvSpPr>
        <xdr:cNvPr id="11" name="Diagrama de flujo: conector 10">
          <a:extLst>
            <a:ext uri="{FF2B5EF4-FFF2-40B4-BE49-F238E27FC236}">
              <a16:creationId xmlns:a16="http://schemas.microsoft.com/office/drawing/2014/main" id="{025D0766-38C6-447D-B617-4AE6C0DFBAFF}"/>
            </a:ext>
          </a:extLst>
        </xdr:cNvPr>
        <xdr:cNvSpPr/>
      </xdr:nvSpPr>
      <xdr:spPr>
        <a:xfrm>
          <a:off x="753342" y="7013863"/>
          <a:ext cx="165722" cy="156883"/>
        </a:xfrm>
        <a:prstGeom prst="flowChartConnector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224117</xdr:colOff>
      <xdr:row>5</xdr:row>
      <xdr:rowOff>7470</xdr:rowOff>
    </xdr:from>
    <xdr:to>
      <xdr:col>12</xdr:col>
      <xdr:colOff>575235</xdr:colOff>
      <xdr:row>5</xdr:row>
      <xdr:rowOff>239060</xdr:rowOff>
    </xdr:to>
    <xdr:sp macro="" textlink="">
      <xdr:nvSpPr>
        <xdr:cNvPr id="2" name="Rectángulo 1">
          <a:hlinkClick xmlns:r="http://schemas.openxmlformats.org/officeDocument/2006/relationships" r:id="rId1" tooltip="ÍNDICE"/>
          <a:extLst>
            <a:ext uri="{FF2B5EF4-FFF2-40B4-BE49-F238E27FC236}">
              <a16:creationId xmlns:a16="http://schemas.microsoft.com/office/drawing/2014/main" id="{B2FF0DF3-47A1-4F7E-8381-161B0BB8FEBA}"/>
            </a:ext>
          </a:extLst>
        </xdr:cNvPr>
        <xdr:cNvSpPr/>
      </xdr:nvSpPr>
      <xdr:spPr>
        <a:xfrm>
          <a:off x="14477999" y="164352"/>
          <a:ext cx="1314824" cy="23159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Regresar</a:t>
          </a:r>
          <a:r>
            <a:rPr lang="es-ES" sz="1100" baseline="0"/>
            <a:t> al ÍNDICE</a:t>
          </a:r>
          <a:endParaRPr lang="es-E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15421</xdr:colOff>
      <xdr:row>11</xdr:row>
      <xdr:rowOff>12700</xdr:rowOff>
    </xdr:from>
    <xdr:to>
      <xdr:col>7</xdr:col>
      <xdr:colOff>12700</xdr:colOff>
      <xdr:row>26</xdr:row>
      <xdr:rowOff>146050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B495F06-48C6-4654-9962-F1A5DC1256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729344</xdr:colOff>
      <xdr:row>11</xdr:row>
      <xdr:rowOff>12701</xdr:rowOff>
    </xdr:from>
    <xdr:to>
      <xdr:col>14</xdr:col>
      <xdr:colOff>25399</xdr:colOff>
      <xdr:row>26</xdr:row>
      <xdr:rowOff>154651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D8F95C1A-0341-4427-82B8-0D62B31D29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32</xdr:row>
      <xdr:rowOff>19049</xdr:rowOff>
    </xdr:from>
    <xdr:to>
      <xdr:col>6</xdr:col>
      <xdr:colOff>723899</xdr:colOff>
      <xdr:row>47</xdr:row>
      <xdr:rowOff>38099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2119AACC-86BD-4B1A-A01F-D985AA417A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238125</xdr:colOff>
      <xdr:row>53</xdr:row>
      <xdr:rowOff>1814</xdr:rowOff>
    </xdr:from>
    <xdr:to>
      <xdr:col>7</xdr:col>
      <xdr:colOff>28575</xdr:colOff>
      <xdr:row>67</xdr:row>
      <xdr:rowOff>152399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15A38A4C-604C-44E9-9F42-DC9E49C8F3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749300</xdr:colOff>
      <xdr:row>32</xdr:row>
      <xdr:rowOff>12700</xdr:rowOff>
    </xdr:from>
    <xdr:to>
      <xdr:col>14</xdr:col>
      <xdr:colOff>0</xdr:colOff>
      <xdr:row>47</xdr:row>
      <xdr:rowOff>23585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5521A9ED-D516-40C7-B9AB-6F6ABFECA4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0</xdr:colOff>
      <xdr:row>5</xdr:row>
      <xdr:rowOff>0</xdr:rowOff>
    </xdr:from>
    <xdr:to>
      <xdr:col>17</xdr:col>
      <xdr:colOff>203574</xdr:colOff>
      <xdr:row>6</xdr:row>
      <xdr:rowOff>56964</xdr:rowOff>
    </xdr:to>
    <xdr:sp macro="" textlink="">
      <xdr:nvSpPr>
        <xdr:cNvPr id="11" name="Rectángulo 10">
          <a:hlinkClick xmlns:r="http://schemas.openxmlformats.org/officeDocument/2006/relationships" r:id="rId6" tooltip="ÍNDICE"/>
          <a:extLst>
            <a:ext uri="{FF2B5EF4-FFF2-40B4-BE49-F238E27FC236}">
              <a16:creationId xmlns:a16="http://schemas.microsoft.com/office/drawing/2014/main" id="{BE831816-2972-4EB3-BC94-F2F71DBAC785}"/>
            </a:ext>
          </a:extLst>
        </xdr:cNvPr>
        <xdr:cNvSpPr/>
      </xdr:nvSpPr>
      <xdr:spPr>
        <a:xfrm>
          <a:off x="10687050" y="158750"/>
          <a:ext cx="1295774" cy="355414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Regresar</a:t>
          </a:r>
          <a:r>
            <a:rPr lang="es-ES" sz="1100" baseline="0"/>
            <a:t> al ÍNDICE</a:t>
          </a:r>
          <a:endParaRPr lang="es-E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12701</xdr:rowOff>
    </xdr:from>
    <xdr:to>
      <xdr:col>7</xdr:col>
      <xdr:colOff>9525</xdr:colOff>
      <xdr:row>27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258D0AE-77D0-4DDB-9276-FE72E1B32B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32</xdr:row>
      <xdr:rowOff>38100</xdr:rowOff>
    </xdr:from>
    <xdr:to>
      <xdr:col>6</xdr:col>
      <xdr:colOff>736599</xdr:colOff>
      <xdr:row>48</xdr:row>
      <xdr:rowOff>50800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6B667E8-BD79-488C-B908-9472F75C47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12700</xdr:colOff>
      <xdr:row>11</xdr:row>
      <xdr:rowOff>12700</xdr:rowOff>
    </xdr:from>
    <xdr:to>
      <xdr:col>14</xdr:col>
      <xdr:colOff>12700</xdr:colOff>
      <xdr:row>26</xdr:row>
      <xdr:rowOff>151843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A64737CA-6917-49A0-BC7B-9E8A61839A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6350</xdr:colOff>
      <xdr:row>32</xdr:row>
      <xdr:rowOff>12700</xdr:rowOff>
    </xdr:from>
    <xdr:to>
      <xdr:col>14</xdr:col>
      <xdr:colOff>6350</xdr:colOff>
      <xdr:row>47</xdr:row>
      <xdr:rowOff>151843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9D28164F-728C-47AD-B1F3-BCEABB1E0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12700</xdr:colOff>
      <xdr:row>53</xdr:row>
      <xdr:rowOff>12700</xdr:rowOff>
    </xdr:from>
    <xdr:to>
      <xdr:col>6</xdr:col>
      <xdr:colOff>742950</xdr:colOff>
      <xdr:row>68</xdr:row>
      <xdr:rowOff>145493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89F4EF35-0421-4653-9EBD-F20DAB7E14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53</xdr:row>
      <xdr:rowOff>0</xdr:rowOff>
    </xdr:from>
    <xdr:to>
      <xdr:col>14</xdr:col>
      <xdr:colOff>0</xdr:colOff>
      <xdr:row>68</xdr:row>
      <xdr:rowOff>139143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20BDA785-A8B2-485D-BD02-F1EBB3B721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209550</xdr:colOff>
      <xdr:row>74</xdr:row>
      <xdr:rowOff>1</xdr:rowOff>
    </xdr:from>
    <xdr:to>
      <xdr:col>7</xdr:col>
      <xdr:colOff>19050</xdr:colOff>
      <xdr:row>89</xdr:row>
      <xdr:rowOff>95251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E3B907F4-5DDD-4B7B-9369-0F5845E802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717550</xdr:colOff>
      <xdr:row>74</xdr:row>
      <xdr:rowOff>12700</xdr:rowOff>
    </xdr:from>
    <xdr:to>
      <xdr:col>14</xdr:col>
      <xdr:colOff>25400</xdr:colOff>
      <xdr:row>89</xdr:row>
      <xdr:rowOff>107950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2288638B-42E3-4E00-B724-498C93AAE3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612775</xdr:colOff>
      <xdr:row>5</xdr:row>
      <xdr:rowOff>0</xdr:rowOff>
    </xdr:from>
    <xdr:to>
      <xdr:col>17</xdr:col>
      <xdr:colOff>200399</xdr:colOff>
      <xdr:row>6</xdr:row>
      <xdr:rowOff>56964</xdr:rowOff>
    </xdr:to>
    <xdr:sp macro="" textlink="">
      <xdr:nvSpPr>
        <xdr:cNvPr id="11" name="Rectángulo 10">
          <a:hlinkClick xmlns:r="http://schemas.openxmlformats.org/officeDocument/2006/relationships" r:id="rId9" tooltip="ÍNDICE"/>
          <a:extLst>
            <a:ext uri="{FF2B5EF4-FFF2-40B4-BE49-F238E27FC236}">
              <a16:creationId xmlns:a16="http://schemas.microsoft.com/office/drawing/2014/main" id="{B475AEC2-88BF-4E00-99C4-832A2C1B37B1}"/>
            </a:ext>
          </a:extLst>
        </xdr:cNvPr>
        <xdr:cNvSpPr/>
      </xdr:nvSpPr>
      <xdr:spPr>
        <a:xfrm>
          <a:off x="10683875" y="158750"/>
          <a:ext cx="1295774" cy="355414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Regresar</a:t>
          </a:r>
          <a:r>
            <a:rPr lang="es-ES" sz="1100" baseline="0"/>
            <a:t> al ÍNDICE</a:t>
          </a:r>
          <a:endParaRPr lang="es-E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6350</xdr:rowOff>
    </xdr:from>
    <xdr:to>
      <xdr:col>7</xdr:col>
      <xdr:colOff>0</xdr:colOff>
      <xdr:row>27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9684AC5-CA8F-4549-B314-5D535D3EE0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599514</xdr:colOff>
      <xdr:row>5</xdr:row>
      <xdr:rowOff>1307</xdr:rowOff>
    </xdr:from>
    <xdr:to>
      <xdr:col>17</xdr:col>
      <xdr:colOff>208964</xdr:colOff>
      <xdr:row>6</xdr:row>
      <xdr:rowOff>59257</xdr:rowOff>
    </xdr:to>
    <xdr:sp macro="" textlink="">
      <xdr:nvSpPr>
        <xdr:cNvPr id="5" name="Rectángulo 4">
          <a:hlinkClick xmlns:r="http://schemas.openxmlformats.org/officeDocument/2006/relationships" r:id="rId2" tooltip="ÍNDICE"/>
          <a:extLst>
            <a:ext uri="{FF2B5EF4-FFF2-40B4-BE49-F238E27FC236}">
              <a16:creationId xmlns:a16="http://schemas.microsoft.com/office/drawing/2014/main" id="{B5CBCDC9-425F-4371-BCDE-F0F125F6F755}"/>
            </a:ext>
          </a:extLst>
        </xdr:cNvPr>
        <xdr:cNvSpPr/>
      </xdr:nvSpPr>
      <xdr:spPr>
        <a:xfrm>
          <a:off x="10670614" y="160057"/>
          <a:ext cx="1317600" cy="35640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Regresar</a:t>
          </a:r>
          <a:r>
            <a:rPr lang="es-ES" sz="1100" baseline="0"/>
            <a:t> al ÍNDICE</a:t>
          </a:r>
          <a:endParaRPr lang="es-ES" sz="1100"/>
        </a:p>
      </xdr:txBody>
    </xdr:sp>
    <xdr:clientData/>
  </xdr:twoCellAnchor>
  <xdr:twoCellAnchor>
    <xdr:from>
      <xdr:col>7</xdr:col>
      <xdr:colOff>728435</xdr:colOff>
      <xdr:row>11</xdr:row>
      <xdr:rowOff>34471</xdr:rowOff>
    </xdr:from>
    <xdr:to>
      <xdr:col>13</xdr:col>
      <xdr:colOff>728864</xdr:colOff>
      <xdr:row>27</xdr:row>
      <xdr:rowOff>46300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D6820E0-5DF8-4058-8F23-EF05D2B09D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</xdr:colOff>
      <xdr:row>31</xdr:row>
      <xdr:rowOff>186764</xdr:rowOff>
    </xdr:from>
    <xdr:to>
      <xdr:col>7</xdr:col>
      <xdr:colOff>429</xdr:colOff>
      <xdr:row>48</xdr:row>
      <xdr:rowOff>11829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AB39312C-4A25-4E5F-AAB7-00DB78B213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12700</xdr:colOff>
      <xdr:row>32</xdr:row>
      <xdr:rowOff>44450</xdr:rowOff>
    </xdr:from>
    <xdr:to>
      <xdr:col>14</xdr:col>
      <xdr:colOff>13128</xdr:colOff>
      <xdr:row>48</xdr:row>
      <xdr:rowOff>53665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9BC7E2EE-84AE-4A86-8988-2866E11101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54</xdr:row>
      <xdr:rowOff>0</xdr:rowOff>
    </xdr:from>
    <xdr:to>
      <xdr:col>14</xdr:col>
      <xdr:colOff>428</xdr:colOff>
      <xdr:row>70</xdr:row>
      <xdr:rowOff>9215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D7CA0105-A5B4-4209-99D6-DAE1BAD7DC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6350</xdr:colOff>
      <xdr:row>54</xdr:row>
      <xdr:rowOff>31750</xdr:rowOff>
    </xdr:from>
    <xdr:to>
      <xdr:col>7</xdr:col>
      <xdr:colOff>6778</xdr:colOff>
      <xdr:row>70</xdr:row>
      <xdr:rowOff>40965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5E44F7AD-3641-4E55-B35A-243D73360A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31750</xdr:colOff>
      <xdr:row>76</xdr:row>
      <xdr:rowOff>31750</xdr:rowOff>
    </xdr:from>
    <xdr:to>
      <xdr:col>7</xdr:col>
      <xdr:colOff>0</xdr:colOff>
      <xdr:row>92</xdr:row>
      <xdr:rowOff>12143</xdr:rowOff>
    </xdr:to>
    <xdr:graphicFrame macro="">
      <xdr:nvGraphicFramePr>
        <xdr:cNvPr id="15" name="Gráfico 14">
          <a:extLst>
            <a:ext uri="{FF2B5EF4-FFF2-40B4-BE49-F238E27FC236}">
              <a16:creationId xmlns:a16="http://schemas.microsoft.com/office/drawing/2014/main" id="{C502B5D8-DF54-4C98-8856-EDF171B827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519206</xdr:colOff>
      <xdr:row>6</xdr:row>
      <xdr:rowOff>16995</xdr:rowOff>
    </xdr:from>
    <xdr:to>
      <xdr:col>18</xdr:col>
      <xdr:colOff>246530</xdr:colOff>
      <xdr:row>7</xdr:row>
      <xdr:rowOff>41650</xdr:rowOff>
    </xdr:to>
    <xdr:sp macro="" textlink="">
      <xdr:nvSpPr>
        <xdr:cNvPr id="2" name="Rectángulo 1">
          <a:hlinkClick xmlns:r="http://schemas.openxmlformats.org/officeDocument/2006/relationships" r:id="rId1" tooltip="ÍNDICE"/>
          <a:extLst>
            <a:ext uri="{FF2B5EF4-FFF2-40B4-BE49-F238E27FC236}">
              <a16:creationId xmlns:a16="http://schemas.microsoft.com/office/drawing/2014/main" id="{02D3CF0B-05BE-44DC-9943-89B3F63D06DF}"/>
            </a:ext>
          </a:extLst>
        </xdr:cNvPr>
        <xdr:cNvSpPr/>
      </xdr:nvSpPr>
      <xdr:spPr>
        <a:xfrm>
          <a:off x="15325912" y="330760"/>
          <a:ext cx="1251324" cy="323478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Regresar</a:t>
          </a:r>
          <a:r>
            <a:rPr lang="es-ES" sz="1100" baseline="0"/>
            <a:t> al ÍNDICE</a:t>
          </a:r>
          <a:endParaRPr lang="es-E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375130</xdr:colOff>
      <xdr:row>52</xdr:row>
      <xdr:rowOff>45361</xdr:rowOff>
    </xdr:from>
    <xdr:to>
      <xdr:col>7</xdr:col>
      <xdr:colOff>684263</xdr:colOff>
      <xdr:row>56</xdr:row>
      <xdr:rowOff>112847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E06935-CB00-4974-BD96-811253C4B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55344" y="24374932"/>
          <a:ext cx="1062062" cy="965558"/>
        </a:xfrm>
        <a:prstGeom prst="rect">
          <a:avLst/>
        </a:prstGeom>
      </xdr:spPr>
    </xdr:pic>
    <xdr:clientData/>
  </xdr:twoCellAnchor>
  <xdr:twoCellAnchor editAs="oneCell">
    <xdr:from>
      <xdr:col>12</xdr:col>
      <xdr:colOff>627529</xdr:colOff>
      <xdr:row>4</xdr:row>
      <xdr:rowOff>145677</xdr:rowOff>
    </xdr:from>
    <xdr:to>
      <xdr:col>13</xdr:col>
      <xdr:colOff>582625</xdr:colOff>
      <xdr:row>9</xdr:row>
      <xdr:rowOff>57230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CB95A61-5796-4FBF-9736-2FEDCE8C9F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835" b="92202" l="2454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82735" y="1210236"/>
          <a:ext cx="683478" cy="89767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15</xdr:col>
      <xdr:colOff>22411</xdr:colOff>
      <xdr:row>1</xdr:row>
      <xdr:rowOff>0</xdr:rowOff>
    </xdr:from>
    <xdr:to>
      <xdr:col>16</xdr:col>
      <xdr:colOff>410883</xdr:colOff>
      <xdr:row>2</xdr:row>
      <xdr:rowOff>67236</xdr:rowOff>
    </xdr:to>
    <xdr:sp macro="" textlink="">
      <xdr:nvSpPr>
        <xdr:cNvPr id="5" name="Rectángulo 4">
          <a:hlinkClick xmlns:r="http://schemas.openxmlformats.org/officeDocument/2006/relationships" r:id="rId4" tooltip="ÍNDICE"/>
          <a:extLst>
            <a:ext uri="{FF2B5EF4-FFF2-40B4-BE49-F238E27FC236}">
              <a16:creationId xmlns:a16="http://schemas.microsoft.com/office/drawing/2014/main" id="{5DF2CED6-AB21-4F88-BE03-5B402AEA5694}"/>
            </a:ext>
          </a:extLst>
        </xdr:cNvPr>
        <xdr:cNvSpPr/>
      </xdr:nvSpPr>
      <xdr:spPr>
        <a:xfrm>
          <a:off x="11497235" y="190500"/>
          <a:ext cx="1251324" cy="358589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Regresar</a:t>
          </a:r>
          <a:r>
            <a:rPr lang="es-ES" sz="1100" baseline="0"/>
            <a:t> al ÍNDICE</a:t>
          </a:r>
          <a:endParaRPr lang="es-E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aExported" backgroundRefresh="0" connectionId="1" xr16:uid="{00000000-0016-0000-0000-000000000000}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GC_acumuladas" displayName="GC_acumuladas" ref="E3:BC195" totalsRowShown="0">
  <autoFilter ref="E3:BC195" xr:uid="{00000000-0009-0000-0100-000001000000}"/>
  <tableColumns count="51">
    <tableColumn id="1" xr3:uid="{00000000-0010-0000-0000-000001000000}" name="Fecha" dataDxfId="101"/>
    <tableColumn id="2" xr3:uid="{00000000-0010-0000-0000-000002000000}" name="A- Ingresos totales" dataDxfId="100"/>
    <tableColumn id="3" xr3:uid="{00000000-0010-0000-0000-000003000000}" name="Ingresos corrientes totales" dataDxfId="99"/>
    <tableColumn id="4" xr3:uid="{00000000-0010-0000-0000-000004000000}" name="Ingresos tributarios totales" dataDxfId="98"/>
    <tableColumn id="5" xr3:uid="{00000000-0010-0000-0000-000005000000}" name="Aduanas" dataDxfId="97"/>
    <tableColumn id="6" xr3:uid="{00000000-0010-0000-0000-000006000000}" name="Sobre importaciones" dataDxfId="96"/>
    <tableColumn id="7" xr3:uid="{00000000-0010-0000-0000-000007000000}" name="Sobre exportaciones" dataDxfId="95"/>
    <tableColumn id="8" xr3:uid="{00000000-0010-0000-0000-000008000000}" name="Sobre ventas externas" dataDxfId="94"/>
    <tableColumn id="9" xr3:uid="{00000000-0010-0000-0000-000009000000}" name="Sobre consumo" dataDxfId="93"/>
    <tableColumn id="10" xr3:uid="{00000000-0010-0000-0000-00000A000000}" name="Impuesto a los Ingresos y Utilidades" dataDxfId="92"/>
    <tableColumn id="11" xr3:uid="{00000000-0010-0000-0000-00000B000000}" name="Ventas internas" dataDxfId="91"/>
    <tableColumn id="12" xr3:uid="{00000000-0010-0000-0000-00000C000000}" name="Consumo" dataDxfId="90"/>
    <tableColumn id="13" xr3:uid="{00000000-0010-0000-0000-00000D000000}" name="Otros Ingresos Tributarios" dataDxfId="89"/>
    <tableColumn id="14" xr3:uid="{00000000-0010-0000-0000-00000E000000}" name="Ingresos no tributarios" dataDxfId="88"/>
    <tableColumn id="15" xr3:uid="{00000000-0010-0000-0000-00000F000000}" name="Contribuciones Sociales" dataDxfId="87"/>
    <tableColumn id="16" xr3:uid="{00000000-0010-0000-0000-000010000000}" name="Otros Ingresos no tributarios" dataDxfId="86"/>
    <tableColumn id="17" xr3:uid="{00000000-0010-0000-0000-000011000000}" name="Transferencias" dataDxfId="85"/>
    <tableColumn id="18" xr3:uid="{00000000-0010-0000-0000-000012000000}" name="Ingresos de capital" dataDxfId="84"/>
    <tableColumn id="19" xr3:uid="{00000000-0010-0000-0000-000013000000}" name="B- Gastos totales" dataDxfId="83"/>
    <tableColumn id="20" xr3:uid="{00000000-0010-0000-0000-000014000000}" name="Gastos corrientes totales" dataDxfId="82"/>
    <tableColumn id="21" xr3:uid="{00000000-0010-0000-0000-000015000000}" name="Remuneraciones" dataDxfId="81"/>
    <tableColumn id="22" xr3:uid="{00000000-0010-0000-0000-000016000000}" name="Sueldos y salarios" dataDxfId="80"/>
    <tableColumn id="23" xr3:uid="{00000000-0010-0000-0000-000017000000}" name="Cargas sociales" dataDxfId="79"/>
    <tableColumn id="24" xr3:uid="{00000000-0010-0000-0000-000018000000}" name="Gasto en bienes y servicios" dataDxfId="78"/>
    <tableColumn id="25" xr3:uid="{00000000-0010-0000-0000-000019000000}" name="Transferencias corrientes" dataDxfId="77"/>
    <tableColumn id="26" xr3:uid="{00000000-0010-0000-0000-00001A000000}" name="Transferencias al sector privado" dataDxfId="76"/>
    <tableColumn id="27" xr3:uid="{00000000-0010-0000-0000-00001B000000}" name="Transferencias al sector público" dataDxfId="75"/>
    <tableColumn id="28" xr3:uid="{00000000-0010-0000-0000-00001C000000}" name="Transferencias al resto del mundo" dataDxfId="74"/>
    <tableColumn id="29" xr3:uid="{00000000-0010-0000-0000-00001D000000}" name="Transferencias con recursos externos" dataDxfId="73"/>
    <tableColumn id="30" xr3:uid="{00000000-0010-0000-0000-00001E000000}" name="Servicio de intereses" dataDxfId="72"/>
    <tableColumn id="31" xr3:uid="{00000000-0010-0000-0000-00001F000000}" name="Servicio de intereses de deuda interna" dataDxfId="71"/>
    <tableColumn id="32" xr3:uid="{00000000-0010-0000-0000-000020000000}" name="Servicio de intereses de deuda externa" dataDxfId="70"/>
    <tableColumn id="33" xr3:uid="{00000000-0010-0000-0000-000021000000}" name="Gastos de capital totales" dataDxfId="69"/>
    <tableColumn id="34" xr3:uid="{00000000-0010-0000-0000-000022000000}" name="Inversiones en activos no financieros" dataDxfId="68"/>
    <tableColumn id="35" xr3:uid="{00000000-0010-0000-0000-000023000000}" name="Transferencias de capital" dataDxfId="67"/>
    <tableColumn id="36" xr3:uid="{00000000-0010-0000-0000-000024000000}" name="Al sector privado" dataDxfId="66"/>
    <tableColumn id="37" xr3:uid="{00000000-0010-0000-0000-000025000000}" name="Al sector público" dataDxfId="65"/>
    <tableColumn id="38" xr3:uid="{00000000-0010-0000-0000-000026000000}" name="Al sector externo" dataDxfId="64"/>
    <tableColumn id="39" xr3:uid="{00000000-0010-0000-0000-000027000000}" name="Con recursos externos" dataDxfId="63"/>
    <tableColumn id="40" xr3:uid="{00000000-0010-0000-0000-000028000000}" name="Capitalización Bancos" dataDxfId="62"/>
    <tableColumn id="41" xr3:uid="{00000000-0010-0000-0000-000029000000}" name="Concesión" dataDxfId="61"/>
    <tableColumn id="42" xr3:uid="{00000000-0010-0000-0000-00002A000000}" name="Resultado primario" dataDxfId="60"/>
    <tableColumn id="43" xr3:uid="{00000000-0010-0000-0000-00002B000000}" name="Ahorro corriente del gobierno central" dataDxfId="59"/>
    <tableColumn id="44" xr3:uid="{00000000-0010-0000-0000-00002C000000}" name="Resultado financiero" dataDxfId="58"/>
    <tableColumn id="45" xr3:uid="{00000000-0010-0000-0000-00002D000000}" name="Resultado financiero como % del PIB" dataDxfId="57"/>
    <tableColumn id="46" xr3:uid="{00000000-0010-0000-0000-00002E000000}" name="Discrepancia estadística" dataDxfId="56"/>
    <tableColumn id="47" xr3:uid="{00000000-0010-0000-0000-00002F000000}" name="Financiamiento" dataDxfId="55"/>
    <tableColumn id="48" xr3:uid="{00000000-0010-0000-0000-000030000000}" name="Financiamiento interno" dataDxfId="54"/>
    <tableColumn id="49" xr3:uid="{00000000-0010-0000-0000-000031000000}" name="Financiamiento externo" dataDxfId="53"/>
    <tableColumn id="50" xr3:uid="{00000000-0010-0000-0000-000032000000}" name="PIB" dataDxfId="52"/>
    <tableColumn id="51" xr3:uid="{00000000-0010-0000-0000-000033000000}" name="Población" dataDxfId="5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GC_sin_acumular" displayName="GC_sin_acumular" ref="BL3:DH195" totalsRowShown="0" headerRowCellStyle="Normal" dataCellStyle="Normal">
  <autoFilter ref="BL3:DH195" xr:uid="{00000000-0009-0000-0100-000002000000}"/>
  <tableColumns count="49">
    <tableColumn id="1" xr3:uid="{00000000-0010-0000-0100-000001000000}" name="Fecha" dataDxfId="50" dataCellStyle="Normal"/>
    <tableColumn id="2" xr3:uid="{00000000-0010-0000-0100-000002000000}" name="A- Ingresos totales" dataDxfId="49" dataCellStyle="Normal"/>
    <tableColumn id="3" xr3:uid="{00000000-0010-0000-0100-000003000000}" name="Ingresos corrientes totales" dataDxfId="48" dataCellStyle="Normal"/>
    <tableColumn id="4" xr3:uid="{00000000-0010-0000-0100-000004000000}" name="Ingresos tributarios totales" dataDxfId="47" dataCellStyle="Normal"/>
    <tableColumn id="5" xr3:uid="{00000000-0010-0000-0100-000005000000}" name="Aduanas" dataDxfId="46" dataCellStyle="Normal"/>
    <tableColumn id="6" xr3:uid="{00000000-0010-0000-0100-000006000000}" name="Sobre importaciones" dataDxfId="45" dataCellStyle="Normal"/>
    <tableColumn id="7" xr3:uid="{00000000-0010-0000-0100-000007000000}" name="Sobre exportaciones" dataDxfId="44" dataCellStyle="Normal"/>
    <tableColumn id="8" xr3:uid="{00000000-0010-0000-0100-000008000000}" name="Sobre ventas externas" dataDxfId="43" dataCellStyle="Normal"/>
    <tableColumn id="9" xr3:uid="{00000000-0010-0000-0100-000009000000}" name="Sobre consumo" dataDxfId="42" dataCellStyle="Normal"/>
    <tableColumn id="10" xr3:uid="{00000000-0010-0000-0100-00000A000000}" name="Impuesto a los Ingresos y Utilidades" dataDxfId="41" dataCellStyle="Normal"/>
    <tableColumn id="11" xr3:uid="{00000000-0010-0000-0100-00000B000000}" name="Ventas internas" dataDxfId="40" dataCellStyle="Normal"/>
    <tableColumn id="12" xr3:uid="{00000000-0010-0000-0100-00000C000000}" name="Consumo" dataDxfId="39" dataCellStyle="Normal"/>
    <tableColumn id="13" xr3:uid="{00000000-0010-0000-0100-00000D000000}" name="Otros Ingresos Tributarios" dataDxfId="38" dataCellStyle="Normal"/>
    <tableColumn id="14" xr3:uid="{00000000-0010-0000-0100-00000E000000}" name="Ingresos no tributarios" dataDxfId="37" dataCellStyle="Normal"/>
    <tableColumn id="15" xr3:uid="{00000000-0010-0000-0100-00000F000000}" name="Contribuciones Sociales" dataDxfId="36" dataCellStyle="Normal"/>
    <tableColumn id="16" xr3:uid="{00000000-0010-0000-0100-000010000000}" name="Otros Ingresos no tributarios" dataDxfId="35" dataCellStyle="Normal"/>
    <tableColumn id="17" xr3:uid="{00000000-0010-0000-0100-000011000000}" name="Transferencias" dataDxfId="34" dataCellStyle="Normal"/>
    <tableColumn id="18" xr3:uid="{00000000-0010-0000-0100-000012000000}" name="Ingresos de capital" dataDxfId="33" dataCellStyle="Normal"/>
    <tableColumn id="19" xr3:uid="{00000000-0010-0000-0100-000013000000}" name="B- Gastos totales" dataDxfId="32" dataCellStyle="Normal"/>
    <tableColumn id="20" xr3:uid="{00000000-0010-0000-0100-000014000000}" name="Gastos corrientes totales" dataDxfId="31" dataCellStyle="Normal"/>
    <tableColumn id="21" xr3:uid="{00000000-0010-0000-0100-000015000000}" name="Remuneraciones" dataDxfId="30" dataCellStyle="Normal"/>
    <tableColumn id="22" xr3:uid="{00000000-0010-0000-0100-000016000000}" name="Sueldos y salarios" dataDxfId="29" dataCellStyle="Normal"/>
    <tableColumn id="23" xr3:uid="{00000000-0010-0000-0100-000017000000}" name="Cargas sociales" dataDxfId="28" dataCellStyle="Normal"/>
    <tableColumn id="24" xr3:uid="{00000000-0010-0000-0100-000018000000}" name="Gasto en bienes y servicios" dataDxfId="27" dataCellStyle="Normal"/>
    <tableColumn id="25" xr3:uid="{00000000-0010-0000-0100-000019000000}" name="Transferencias corrientes" dataDxfId="26" dataCellStyle="Normal"/>
    <tableColumn id="26" xr3:uid="{00000000-0010-0000-0100-00001A000000}" name="Transferencias al sector privado" dataDxfId="25" dataCellStyle="Normal"/>
    <tableColumn id="27" xr3:uid="{00000000-0010-0000-0100-00001B000000}" name="Transferencias al sector público" dataDxfId="24" dataCellStyle="Normal"/>
    <tableColumn id="28" xr3:uid="{00000000-0010-0000-0100-00001C000000}" name="Transferencias al resto del mundo" dataDxfId="23" dataCellStyle="Normal"/>
    <tableColumn id="29" xr3:uid="{00000000-0010-0000-0100-00001D000000}" name="Transferencias con recursos externos" dataDxfId="22" dataCellStyle="Normal"/>
    <tableColumn id="30" xr3:uid="{00000000-0010-0000-0100-00001E000000}" name="Servicio de intereses" dataDxfId="21" dataCellStyle="Normal"/>
    <tableColumn id="31" xr3:uid="{00000000-0010-0000-0100-00001F000000}" name="Servicio de intereses de deuda interna" dataDxfId="20" dataCellStyle="Normal"/>
    <tableColumn id="32" xr3:uid="{00000000-0010-0000-0100-000020000000}" name="Servicio de intereses de deuda externa" dataDxfId="19" dataCellStyle="Normal"/>
    <tableColumn id="33" xr3:uid="{00000000-0010-0000-0100-000021000000}" name="Gastos de capital totales" dataDxfId="18" dataCellStyle="Normal"/>
    <tableColumn id="34" xr3:uid="{00000000-0010-0000-0100-000022000000}" name="Inversiones en activos no financieros" dataDxfId="17" dataCellStyle="Normal"/>
    <tableColumn id="35" xr3:uid="{00000000-0010-0000-0100-000023000000}" name="Transferencias de capital" dataDxfId="16" dataCellStyle="Normal"/>
    <tableColumn id="36" xr3:uid="{00000000-0010-0000-0100-000024000000}" name="Al sector privado" dataDxfId="15" dataCellStyle="Normal"/>
    <tableColumn id="37" xr3:uid="{00000000-0010-0000-0100-000025000000}" name="Al sector público" dataDxfId="14" dataCellStyle="Normal"/>
    <tableColumn id="38" xr3:uid="{00000000-0010-0000-0100-000026000000}" name="Al sector externo" dataDxfId="13" dataCellStyle="Normal"/>
    <tableColumn id="39" xr3:uid="{00000000-0010-0000-0100-000027000000}" name="Con recursos externos" dataDxfId="12" dataCellStyle="Normal"/>
    <tableColumn id="40" xr3:uid="{00000000-0010-0000-0100-000028000000}" name="Capitalización Bancos" dataDxfId="11" dataCellStyle="Normal"/>
    <tableColumn id="41" xr3:uid="{00000000-0010-0000-0100-000029000000}" name="Concesión" dataDxfId="10" dataCellStyle="Normal"/>
    <tableColumn id="42" xr3:uid="{00000000-0010-0000-0100-00002A000000}" name="Resultado primario" dataDxfId="9" dataCellStyle="Normal"/>
    <tableColumn id="43" xr3:uid="{00000000-0010-0000-0100-00002B000000}" name="Ahorro corriente del gobierno central" dataDxfId="8" dataCellStyle="Normal"/>
    <tableColumn id="44" xr3:uid="{00000000-0010-0000-0100-00002C000000}" name="Resultado financiero" dataDxfId="7" dataCellStyle="Normal"/>
    <tableColumn id="45" xr3:uid="{00000000-0010-0000-0100-00002D000000}" name="Resultado financiero como % del PIB" dataDxfId="6" dataCellStyle="Normal"/>
    <tableColumn id="46" xr3:uid="{00000000-0010-0000-0100-00002E000000}" name="Discrepancia estadística" dataDxfId="5" dataCellStyle="Normal"/>
    <tableColumn id="47" xr3:uid="{00000000-0010-0000-0100-00002F000000}" name="Financiamiento" dataDxfId="4" dataCellStyle="Normal"/>
    <tableColumn id="48" xr3:uid="{00000000-0010-0000-0100-000030000000}" name="Financiamiento interno" dataDxfId="3" dataCellStyle="Normal"/>
    <tableColumn id="49" xr3:uid="{00000000-0010-0000-0100-000031000000}" name="Financiamiento externo" dataDxfId="2" dataCellStyle="Normal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BE4:BG19" totalsRowShown="0">
  <autoFilter ref="BE4:BG19" xr:uid="{00000000-0009-0000-0100-000003000000}"/>
  <tableColumns count="3">
    <tableColumn id="1" xr3:uid="{00000000-0010-0000-0200-000001000000}" name="Año"/>
    <tableColumn id="2" xr3:uid="{00000000-0010-0000-0200-000002000000}" name="Población" dataDxfId="1"/>
    <tableColumn id="3" xr3:uid="{30C3CA76-8BDB-4D8E-B020-0406EA0DD471}" name="Columna1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www.entrerios.gov.ar/minecon/userfiles/files/otros_archivos/IndFisFin2013.pdf" TargetMode="External"/><Relationship Id="rId7" Type="http://schemas.openxmlformats.org/officeDocument/2006/relationships/vmlDrawing" Target="../drawings/vmlDrawing3.vml"/><Relationship Id="rId2" Type="http://schemas.openxmlformats.org/officeDocument/2006/relationships/hyperlink" Target="http://www.bcrp.gob.pe/docs/Publicaciones/Guia-Metodologica/Guia-Metodologica-10.pdf" TargetMode="External"/><Relationship Id="rId1" Type="http://schemas.openxmlformats.org/officeDocument/2006/relationships/hyperlink" Target="http://indicadoreseconomicos.bccr.fi.cr/indicadoreseconomicos/Cuadros/frmVerCatCuadro.aspx?idioma=1&amp;CodCuadro=%202998" TargetMode="External"/><Relationship Id="rId6" Type="http://schemas.openxmlformats.org/officeDocument/2006/relationships/drawing" Target="../drawings/drawing1.xml"/><Relationship Id="rId11" Type="http://schemas.openxmlformats.org/officeDocument/2006/relationships/comments" Target="../comments3.xml"/><Relationship Id="rId5" Type="http://schemas.openxmlformats.org/officeDocument/2006/relationships/printerSettings" Target="../printerSettings/printerSettings2.bin"/><Relationship Id="rId10" Type="http://schemas.openxmlformats.org/officeDocument/2006/relationships/table" Target="../tables/table3.xml"/><Relationship Id="rId4" Type="http://schemas.openxmlformats.org/officeDocument/2006/relationships/hyperlink" Target="http://www.ciudaddemendoza.gov.ar/files/54/Indicadores_Fiscales.pdf" TargetMode="External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proyecto.fiscal@una.cr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GK109"/>
  <sheetViews>
    <sheetView zoomScale="85" zoomScaleNormal="85" workbookViewId="0">
      <pane xSplit="1" ySplit="5" topLeftCell="FY18" activePane="bottomRight" state="frozen"/>
      <selection activeCell="D6" sqref="D6"/>
      <selection pane="topRight" activeCell="D6" sqref="D6"/>
      <selection pane="bottomLeft" activeCell="D6" sqref="D6"/>
      <selection pane="bottomRight" activeCell="FZ49" sqref="FZ49:GK49"/>
    </sheetView>
  </sheetViews>
  <sheetFormatPr baseColWidth="10" defaultColWidth="8.6328125" defaultRowHeight="12.5" x14ac:dyDescent="0.25"/>
  <cols>
    <col min="1" max="1" width="40.1796875" style="1" customWidth="1"/>
    <col min="2" max="2" width="10.453125" style="1" bestFit="1" customWidth="1"/>
    <col min="3" max="3" width="12.1796875" style="1" bestFit="1" customWidth="1"/>
    <col min="4" max="4" width="10.6328125" style="1" bestFit="1" customWidth="1"/>
    <col min="5" max="5" width="12" style="1" bestFit="1" customWidth="1"/>
    <col min="6" max="6" width="10.1796875" style="1" bestFit="1" customWidth="1"/>
    <col min="7" max="7" width="10.36328125" style="1" bestFit="1" customWidth="1"/>
    <col min="8" max="8" width="12" style="1" bestFit="1" customWidth="1"/>
    <col min="9" max="9" width="11.453125" style="1" bestFit="1" customWidth="1"/>
    <col min="10" max="10" width="15.453125" style="1" bestFit="1" customWidth="1"/>
    <col min="11" max="11" width="12.453125" style="1" bestFit="1" customWidth="1"/>
    <col min="12" max="12" width="14.6328125" style="1" bestFit="1" customWidth="1"/>
    <col min="13" max="13" width="14.36328125" style="1" bestFit="1" customWidth="1"/>
    <col min="14" max="15" width="12.1796875" style="1" bestFit="1" customWidth="1"/>
    <col min="16" max="16" width="10.6328125" style="1" bestFit="1" customWidth="1"/>
    <col min="17" max="17" width="10" style="1" bestFit="1" customWidth="1"/>
    <col min="18" max="18" width="10.1796875" style="1" bestFit="1" customWidth="1"/>
    <col min="19" max="19" width="10.36328125" style="1" bestFit="1" customWidth="1"/>
    <col min="20" max="20" width="10.6328125" style="1" bestFit="1" customWidth="1"/>
    <col min="21" max="21" width="11.453125" style="1" bestFit="1" customWidth="1"/>
    <col min="22" max="22" width="15.453125" style="1" bestFit="1" customWidth="1"/>
    <col min="23" max="23" width="12.453125" style="1" bestFit="1" customWidth="1"/>
    <col min="24" max="24" width="14.6328125" style="1" bestFit="1" customWidth="1"/>
    <col min="25" max="25" width="14.36328125" style="1" bestFit="1" customWidth="1"/>
    <col min="26" max="26" width="10.453125" style="1" bestFit="1" customWidth="1"/>
    <col min="27" max="27" width="12.1796875" style="1" bestFit="1" customWidth="1"/>
    <col min="28" max="28" width="10.6328125" style="1" bestFit="1" customWidth="1"/>
    <col min="29" max="29" width="10.1796875" style="1" bestFit="1" customWidth="1"/>
    <col min="30" max="32" width="10.6328125" style="1" bestFit="1" customWidth="1"/>
    <col min="33" max="33" width="11.453125" style="1" bestFit="1" customWidth="1"/>
    <col min="34" max="34" width="15.453125" style="1" bestFit="1" customWidth="1"/>
    <col min="35" max="35" width="12.453125" style="1" bestFit="1" customWidth="1"/>
    <col min="36" max="36" width="14.6328125" style="1" bestFit="1" customWidth="1"/>
    <col min="37" max="37" width="14.36328125" style="1" bestFit="1" customWidth="1"/>
    <col min="38" max="38" width="10.453125" style="1" bestFit="1" customWidth="1"/>
    <col min="39" max="39" width="12.1796875" style="1" bestFit="1" customWidth="1"/>
    <col min="40" max="40" width="10.6328125" style="1" bestFit="1" customWidth="1"/>
    <col min="41" max="41" width="10.453125" style="1" bestFit="1" customWidth="1"/>
    <col min="42" max="44" width="10.6328125" style="1" bestFit="1" customWidth="1"/>
    <col min="45" max="45" width="11.453125" style="1" bestFit="1" customWidth="1"/>
    <col min="46" max="46" width="15.453125" style="1" bestFit="1" customWidth="1"/>
    <col min="47" max="47" width="12.453125" style="1" bestFit="1" customWidth="1"/>
    <col min="48" max="48" width="14.6328125" style="1" bestFit="1" customWidth="1"/>
    <col min="49" max="49" width="14.36328125" style="1" bestFit="1" customWidth="1"/>
    <col min="50" max="50" width="10.36328125" style="1" bestFit="1" customWidth="1"/>
    <col min="51" max="51" width="11.81640625" style="1" bestFit="1" customWidth="1"/>
    <col min="52" max="52" width="10.453125" style="1" bestFit="1" customWidth="1"/>
    <col min="53" max="56" width="10.6328125" style="1" bestFit="1" customWidth="1"/>
    <col min="57" max="57" width="11.1796875" style="1" bestFit="1" customWidth="1"/>
    <col min="58" max="58" width="15.1796875" style="1" bestFit="1" customWidth="1"/>
    <col min="59" max="59" width="12.1796875" style="1" bestFit="1" customWidth="1"/>
    <col min="60" max="60" width="14.453125" style="1" bestFit="1" customWidth="1"/>
    <col min="61" max="61" width="13.81640625" style="1" bestFit="1" customWidth="1"/>
    <col min="62" max="62" width="10.453125" style="1" bestFit="1" customWidth="1"/>
    <col min="63" max="63" width="11.81640625" style="1" bestFit="1" customWidth="1"/>
    <col min="64" max="64" width="10.453125" style="1" customWidth="1"/>
    <col min="65" max="68" width="10.6328125" style="1" customWidth="1"/>
    <col min="69" max="69" width="11.1796875" style="1" customWidth="1"/>
    <col min="70" max="70" width="14.6328125" style="1" customWidth="1"/>
    <col min="71" max="71" width="11.81640625" style="1" customWidth="1"/>
    <col min="72" max="72" width="14.1796875" style="1" customWidth="1"/>
    <col min="73" max="73" width="13.453125" style="1" customWidth="1"/>
    <col min="74" max="74" width="10.453125" style="1" customWidth="1"/>
    <col min="75" max="75" width="11.81640625" style="1" customWidth="1"/>
    <col min="76" max="80" width="10.6328125" style="1" customWidth="1"/>
    <col min="81" max="81" width="11.1796875" style="1" customWidth="1"/>
    <col min="82" max="82" width="15.1796875" style="1" customWidth="1"/>
    <col min="83" max="83" width="12.1796875" style="1" customWidth="1"/>
    <col min="84" max="84" width="14.453125" style="1" customWidth="1"/>
    <col min="85" max="85" width="13.81640625" style="1" customWidth="1"/>
    <col min="86" max="86" width="10.453125" style="1" customWidth="1"/>
    <col min="87" max="87" width="11.81640625" style="1" customWidth="1"/>
    <col min="88" max="92" width="10.6328125" style="1" customWidth="1"/>
    <col min="93" max="93" width="11.1796875" style="1" customWidth="1"/>
    <col min="94" max="94" width="15.1796875" style="1" customWidth="1"/>
    <col min="95" max="95" width="12.1796875" style="1" customWidth="1"/>
    <col min="96" max="96" width="14.453125" style="1" customWidth="1"/>
    <col min="97" max="97" width="13.81640625" style="1" customWidth="1"/>
    <col min="98" max="98" width="10.453125" style="1" customWidth="1"/>
    <col min="99" max="99" width="11.81640625" style="1" customWidth="1"/>
    <col min="100" max="104" width="10.6328125" style="1" customWidth="1"/>
    <col min="105" max="105" width="11.1796875" style="1" customWidth="1"/>
    <col min="106" max="106" width="15.1796875" style="1" customWidth="1"/>
    <col min="107" max="107" width="12.1796875" style="1" customWidth="1"/>
    <col min="108" max="108" width="14.453125" style="1" customWidth="1"/>
    <col min="109" max="109" width="13.81640625" style="1" customWidth="1"/>
    <col min="110" max="110" width="10.6328125" style="1" customWidth="1"/>
    <col min="111" max="111" width="11.81640625" style="1" customWidth="1"/>
    <col min="112" max="116" width="10.6328125" style="1" customWidth="1"/>
    <col min="117" max="117" width="11.453125" style="1" customWidth="1"/>
    <col min="118" max="118" width="15.1796875" style="1" customWidth="1"/>
    <col min="119" max="119" width="12.1796875" style="1" customWidth="1"/>
    <col min="120" max="120" width="14.453125" style="1" customWidth="1"/>
    <col min="121" max="121" width="13.81640625" style="1" customWidth="1"/>
    <col min="122" max="122" width="10.453125" style="1" customWidth="1"/>
    <col min="123" max="123" width="11.81640625" style="1" customWidth="1"/>
    <col min="124" max="128" width="10.6328125" style="1" customWidth="1"/>
    <col min="129" max="129" width="11.1796875" style="1" customWidth="1"/>
    <col min="130" max="130" width="15.1796875" style="1" customWidth="1"/>
    <col min="131" max="131" width="12.1796875" style="1" customWidth="1"/>
    <col min="132" max="132" width="14.453125" style="1" customWidth="1"/>
    <col min="133" max="133" width="13.81640625" style="1" customWidth="1"/>
    <col min="134" max="134" width="11.6328125" style="1" customWidth="1"/>
    <col min="135" max="135" width="11.81640625" style="1" customWidth="1"/>
    <col min="136" max="137" width="11.6328125" style="1" customWidth="1"/>
    <col min="138" max="139" width="11.1796875" style="1" customWidth="1"/>
    <col min="140" max="140" width="10.6328125" style="1" customWidth="1"/>
    <col min="141" max="141" width="11.6328125" style="1" customWidth="1"/>
    <col min="142" max="144" width="11.1796875" style="1" customWidth="1"/>
    <col min="145" max="145" width="13.81640625" style="1" customWidth="1"/>
    <col min="146" max="152" width="11.1796875" style="1" customWidth="1"/>
    <col min="153" max="153" width="12" style="1" customWidth="1"/>
    <col min="154" max="154" width="15" style="1" customWidth="1"/>
    <col min="155" max="155" width="12" style="1" customWidth="1"/>
    <col min="156" max="156" width="14.1796875" style="1" customWidth="1"/>
    <col min="157" max="157" width="13.81640625" style="1" customWidth="1"/>
    <col min="158" max="162" width="11.1796875" style="1" customWidth="1"/>
    <col min="163" max="163" width="12.1796875" style="1" customWidth="1"/>
    <col min="164" max="165" width="11.6328125" style="1" customWidth="1"/>
    <col min="166" max="169" width="15" style="1" customWidth="1"/>
    <col min="170" max="170" width="11.1796875" style="1" customWidth="1"/>
    <col min="171" max="173" width="11.81640625" style="1" customWidth="1"/>
    <col min="174" max="177" width="12.1796875" style="1" customWidth="1"/>
    <col min="178" max="179" width="14.453125" style="1" customWidth="1"/>
    <col min="180" max="180" width="16.81640625" style="1" customWidth="1"/>
    <col min="181" max="181" width="15" style="1" customWidth="1"/>
    <col min="182" max="182" width="11.1796875" style="23" customWidth="1"/>
    <col min="183" max="184" width="11.81640625" style="23" customWidth="1"/>
    <col min="185" max="187" width="11.81640625" style="1" customWidth="1"/>
    <col min="188" max="188" width="12.1796875" style="1" customWidth="1"/>
    <col min="189" max="189" width="11.81640625" style="1" bestFit="1" customWidth="1"/>
    <col min="190" max="190" width="14.453125" style="1" bestFit="1" customWidth="1"/>
    <col min="191" max="191" width="11.81640625" style="1" bestFit="1" customWidth="1"/>
    <col min="192" max="192" width="13.81640625" style="1" bestFit="1" customWidth="1"/>
    <col min="193" max="193" width="13.36328125" style="1" bestFit="1" customWidth="1"/>
    <col min="194" max="16384" width="8.6328125" style="1"/>
  </cols>
  <sheetData>
    <row r="1" spans="1:193" x14ac:dyDescent="0.25">
      <c r="A1" s="1" t="s">
        <v>0</v>
      </c>
    </row>
    <row r="2" spans="1:193" x14ac:dyDescent="0.25">
      <c r="A2" s="1" t="s">
        <v>1</v>
      </c>
    </row>
    <row r="5" spans="1:193" x14ac:dyDescent="0.25">
      <c r="A5" s="78" t="s">
        <v>227</v>
      </c>
      <c r="B5" s="78" t="s">
        <v>2</v>
      </c>
      <c r="C5" s="78" t="s">
        <v>3</v>
      </c>
      <c r="D5" s="78" t="s">
        <v>4</v>
      </c>
      <c r="E5" s="78" t="s">
        <v>5</v>
      </c>
      <c r="F5" s="78" t="s">
        <v>6</v>
      </c>
      <c r="G5" s="78" t="s">
        <v>7</v>
      </c>
      <c r="H5" s="78" t="s">
        <v>8</v>
      </c>
      <c r="I5" s="78" t="s">
        <v>9</v>
      </c>
      <c r="J5" s="78" t="s">
        <v>10</v>
      </c>
      <c r="K5" s="78" t="s">
        <v>11</v>
      </c>
      <c r="L5" s="78" t="s">
        <v>12</v>
      </c>
      <c r="M5" s="78" t="s">
        <v>13</v>
      </c>
      <c r="N5" s="78" t="s">
        <v>14</v>
      </c>
      <c r="O5" s="78" t="s">
        <v>15</v>
      </c>
      <c r="P5" s="78" t="s">
        <v>16</v>
      </c>
      <c r="Q5" s="78" t="s">
        <v>17</v>
      </c>
      <c r="R5" s="78" t="s">
        <v>18</v>
      </c>
      <c r="S5" s="78" t="s">
        <v>19</v>
      </c>
      <c r="T5" s="78" t="s">
        <v>20</v>
      </c>
      <c r="U5" s="78" t="s">
        <v>21</v>
      </c>
      <c r="V5" s="78" t="s">
        <v>22</v>
      </c>
      <c r="W5" s="78" t="s">
        <v>23</v>
      </c>
      <c r="X5" s="78" t="s">
        <v>24</v>
      </c>
      <c r="Y5" s="78" t="s">
        <v>25</v>
      </c>
      <c r="Z5" s="78" t="s">
        <v>26</v>
      </c>
      <c r="AA5" s="78" t="s">
        <v>27</v>
      </c>
      <c r="AB5" s="78" t="s">
        <v>28</v>
      </c>
      <c r="AC5" s="78" t="s">
        <v>29</v>
      </c>
      <c r="AD5" s="78" t="s">
        <v>30</v>
      </c>
      <c r="AE5" s="78" t="s">
        <v>31</v>
      </c>
      <c r="AF5" s="78" t="s">
        <v>32</v>
      </c>
      <c r="AG5" s="78" t="s">
        <v>33</v>
      </c>
      <c r="AH5" s="78" t="s">
        <v>34</v>
      </c>
      <c r="AI5" s="78" t="s">
        <v>35</v>
      </c>
      <c r="AJ5" s="78" t="s">
        <v>36</v>
      </c>
      <c r="AK5" s="78" t="s">
        <v>37</v>
      </c>
      <c r="AL5" s="78" t="s">
        <v>38</v>
      </c>
      <c r="AM5" s="78" t="s">
        <v>39</v>
      </c>
      <c r="AN5" s="78" t="s">
        <v>40</v>
      </c>
      <c r="AO5" s="78" t="s">
        <v>41</v>
      </c>
      <c r="AP5" s="78" t="s">
        <v>42</v>
      </c>
      <c r="AQ5" s="78" t="s">
        <v>43</v>
      </c>
      <c r="AR5" s="78" t="s">
        <v>44</v>
      </c>
      <c r="AS5" s="78" t="s">
        <v>45</v>
      </c>
      <c r="AT5" s="78" t="s">
        <v>46</v>
      </c>
      <c r="AU5" s="78" t="s">
        <v>47</v>
      </c>
      <c r="AV5" s="78" t="s">
        <v>48</v>
      </c>
      <c r="AW5" s="78" t="s">
        <v>49</v>
      </c>
      <c r="AX5" s="78" t="s">
        <v>50</v>
      </c>
      <c r="AY5" s="78" t="s">
        <v>51</v>
      </c>
      <c r="AZ5" s="78" t="s">
        <v>52</v>
      </c>
      <c r="BA5" s="78" t="s">
        <v>53</v>
      </c>
      <c r="BB5" s="78" t="s">
        <v>54</v>
      </c>
      <c r="BC5" s="78" t="s">
        <v>55</v>
      </c>
      <c r="BD5" s="78" t="s">
        <v>56</v>
      </c>
      <c r="BE5" s="78" t="s">
        <v>57</v>
      </c>
      <c r="BF5" s="78" t="s">
        <v>58</v>
      </c>
      <c r="BG5" s="78" t="s">
        <v>59</v>
      </c>
      <c r="BH5" s="78" t="s">
        <v>60</v>
      </c>
      <c r="BI5" s="78" t="s">
        <v>61</v>
      </c>
      <c r="BJ5" s="78" t="s">
        <v>62</v>
      </c>
      <c r="BK5" s="78" t="s">
        <v>63</v>
      </c>
      <c r="BL5" s="78" t="s">
        <v>64</v>
      </c>
      <c r="BM5" s="78" t="s">
        <v>65</v>
      </c>
      <c r="BN5" s="78" t="s">
        <v>66</v>
      </c>
      <c r="BO5" s="78" t="s">
        <v>67</v>
      </c>
      <c r="BP5" s="78" t="s">
        <v>68</v>
      </c>
      <c r="BQ5" s="78" t="s">
        <v>69</v>
      </c>
      <c r="BR5" s="78" t="s">
        <v>70</v>
      </c>
      <c r="BS5" s="78" t="s">
        <v>71</v>
      </c>
      <c r="BT5" s="78" t="s">
        <v>72</v>
      </c>
      <c r="BU5" s="78" t="s">
        <v>73</v>
      </c>
      <c r="BV5" s="78" t="s">
        <v>74</v>
      </c>
      <c r="BW5" s="78" t="s">
        <v>75</v>
      </c>
      <c r="BX5" s="78" t="s">
        <v>76</v>
      </c>
      <c r="BY5" s="78" t="s">
        <v>77</v>
      </c>
      <c r="BZ5" s="78" t="s">
        <v>78</v>
      </c>
      <c r="CA5" s="78" t="s">
        <v>79</v>
      </c>
      <c r="CB5" s="78" t="s">
        <v>80</v>
      </c>
      <c r="CC5" s="78" t="s">
        <v>81</v>
      </c>
      <c r="CD5" s="78" t="s">
        <v>82</v>
      </c>
      <c r="CE5" s="78" t="s">
        <v>83</v>
      </c>
      <c r="CF5" s="78" t="s">
        <v>84</v>
      </c>
      <c r="CG5" s="78" t="s">
        <v>85</v>
      </c>
      <c r="CH5" s="78" t="s">
        <v>86</v>
      </c>
      <c r="CI5" s="78" t="s">
        <v>87</v>
      </c>
      <c r="CJ5" s="78" t="s">
        <v>88</v>
      </c>
      <c r="CK5" s="78" t="s">
        <v>89</v>
      </c>
      <c r="CL5" s="78" t="s">
        <v>90</v>
      </c>
      <c r="CM5" s="78" t="s">
        <v>91</v>
      </c>
      <c r="CN5" s="78" t="s">
        <v>92</v>
      </c>
      <c r="CO5" s="78" t="s">
        <v>93</v>
      </c>
      <c r="CP5" s="78" t="s">
        <v>94</v>
      </c>
      <c r="CQ5" s="78" t="s">
        <v>95</v>
      </c>
      <c r="CR5" s="78" t="s">
        <v>96</v>
      </c>
      <c r="CS5" s="78" t="s">
        <v>97</v>
      </c>
      <c r="CT5" s="78" t="s">
        <v>98</v>
      </c>
      <c r="CU5" s="78" t="s">
        <v>99</v>
      </c>
      <c r="CV5" s="78" t="s">
        <v>100</v>
      </c>
      <c r="CW5" s="78" t="s">
        <v>101</v>
      </c>
      <c r="CX5" s="78" t="s">
        <v>102</v>
      </c>
      <c r="CY5" s="78" t="s">
        <v>103</v>
      </c>
      <c r="CZ5" s="78" t="s">
        <v>104</v>
      </c>
      <c r="DA5" s="78" t="s">
        <v>105</v>
      </c>
      <c r="DB5" s="78" t="s">
        <v>106</v>
      </c>
      <c r="DC5" s="78" t="s">
        <v>107</v>
      </c>
      <c r="DD5" s="78" t="s">
        <v>108</v>
      </c>
      <c r="DE5" s="78" t="s">
        <v>109</v>
      </c>
      <c r="DF5" s="78" t="s">
        <v>110</v>
      </c>
      <c r="DG5" s="78" t="s">
        <v>111</v>
      </c>
      <c r="DH5" s="78" t="s">
        <v>112</v>
      </c>
      <c r="DI5" s="78" t="s">
        <v>113</v>
      </c>
      <c r="DJ5" s="78" t="s">
        <v>114</v>
      </c>
      <c r="DK5" s="78" t="s">
        <v>115</v>
      </c>
      <c r="DL5" s="78" t="s">
        <v>116</v>
      </c>
      <c r="DM5" s="78" t="s">
        <v>117</v>
      </c>
      <c r="DN5" s="78" t="s">
        <v>118</v>
      </c>
      <c r="DO5" s="78" t="s">
        <v>119</v>
      </c>
      <c r="DP5" s="78" t="s">
        <v>120</v>
      </c>
      <c r="DQ5" s="78" t="s">
        <v>121</v>
      </c>
      <c r="DR5" s="78" t="s">
        <v>122</v>
      </c>
      <c r="DS5" s="78" t="s">
        <v>123</v>
      </c>
      <c r="DT5" s="78" t="s">
        <v>124</v>
      </c>
      <c r="DU5" s="78" t="s">
        <v>125</v>
      </c>
      <c r="DV5" s="78" t="s">
        <v>126</v>
      </c>
      <c r="DW5" s="78" t="s">
        <v>127</v>
      </c>
      <c r="DX5" s="78" t="s">
        <v>128</v>
      </c>
      <c r="DY5" s="78" t="s">
        <v>129</v>
      </c>
      <c r="DZ5" s="78" t="s">
        <v>130</v>
      </c>
      <c r="EA5" s="78" t="s">
        <v>131</v>
      </c>
      <c r="EB5" s="78" t="s">
        <v>132</v>
      </c>
      <c r="EC5" s="78" t="s">
        <v>133</v>
      </c>
      <c r="ED5" s="78" t="s">
        <v>134</v>
      </c>
      <c r="EE5" s="78" t="s">
        <v>135</v>
      </c>
      <c r="EF5" s="78" t="s">
        <v>136</v>
      </c>
      <c r="EG5" s="78" t="s">
        <v>296</v>
      </c>
      <c r="EH5" s="78" t="s">
        <v>320</v>
      </c>
      <c r="EI5" s="78" t="s">
        <v>410</v>
      </c>
      <c r="EJ5" s="78" t="s">
        <v>411</v>
      </c>
      <c r="EK5" s="78" t="s">
        <v>412</v>
      </c>
      <c r="EL5" s="78" t="s">
        <v>413</v>
      </c>
      <c r="EM5" s="78" t="s">
        <v>414</v>
      </c>
      <c r="EN5" s="78" t="s">
        <v>415</v>
      </c>
      <c r="EO5" s="78" t="s">
        <v>416</v>
      </c>
      <c r="EP5" s="78" t="s">
        <v>378</v>
      </c>
      <c r="EQ5" s="78" t="s">
        <v>398</v>
      </c>
      <c r="ER5" s="78" t="s">
        <v>402</v>
      </c>
      <c r="ES5" s="78" t="s">
        <v>403</v>
      </c>
      <c r="ET5" s="78" t="s">
        <v>404</v>
      </c>
      <c r="EU5" s="78" t="s">
        <v>405</v>
      </c>
      <c r="EV5" s="114" t="s">
        <v>417</v>
      </c>
      <c r="EW5" s="114" t="s">
        <v>418</v>
      </c>
      <c r="EX5" s="114" t="s">
        <v>419</v>
      </c>
      <c r="EY5" s="114" t="s">
        <v>420</v>
      </c>
      <c r="EZ5" s="114" t="s">
        <v>421</v>
      </c>
      <c r="FA5" s="114" t="s">
        <v>422</v>
      </c>
      <c r="FB5" s="114" t="s">
        <v>424</v>
      </c>
      <c r="FC5" s="114" t="s">
        <v>425</v>
      </c>
      <c r="FD5" s="114" t="s">
        <v>426</v>
      </c>
      <c r="FE5" s="114" t="s">
        <v>427</v>
      </c>
      <c r="FF5" s="114" t="s">
        <v>428</v>
      </c>
      <c r="FG5" s="114" t="s">
        <v>429</v>
      </c>
      <c r="FH5" s="114" t="s">
        <v>430</v>
      </c>
      <c r="FI5" s="114" t="s">
        <v>431</v>
      </c>
      <c r="FJ5" s="114" t="s">
        <v>432</v>
      </c>
      <c r="FK5" s="114" t="s">
        <v>433</v>
      </c>
      <c r="FL5" s="114" t="s">
        <v>434</v>
      </c>
      <c r="FM5" s="114" t="s">
        <v>450</v>
      </c>
      <c r="FN5" s="114" t="s">
        <v>451</v>
      </c>
      <c r="FO5" s="114" t="s">
        <v>452</v>
      </c>
      <c r="FP5" s="114" t="s">
        <v>453</v>
      </c>
      <c r="FQ5" s="114" t="s">
        <v>454</v>
      </c>
      <c r="FR5" s="114" t="s">
        <v>455</v>
      </c>
      <c r="FS5" s="114" t="s">
        <v>456</v>
      </c>
      <c r="FT5" s="114" t="s">
        <v>457</v>
      </c>
      <c r="FU5" s="114" t="s">
        <v>458</v>
      </c>
      <c r="FV5" s="114" t="s">
        <v>485</v>
      </c>
      <c r="FW5" s="114" t="s">
        <v>486</v>
      </c>
      <c r="FX5" s="114" t="s">
        <v>489</v>
      </c>
      <c r="FY5" s="114" t="s">
        <v>490</v>
      </c>
      <c r="FZ5" s="160" t="s">
        <v>491</v>
      </c>
      <c r="GA5" s="160" t="s">
        <v>492</v>
      </c>
      <c r="GB5" s="160" t="s">
        <v>493</v>
      </c>
      <c r="GC5" s="114" t="s">
        <v>494</v>
      </c>
      <c r="GD5" s="114" t="s">
        <v>495</v>
      </c>
      <c r="GE5" s="114" t="s">
        <v>496</v>
      </c>
      <c r="GF5" s="114" t="s">
        <v>497</v>
      </c>
      <c r="GG5" s="114" t="s">
        <v>691</v>
      </c>
      <c r="GH5" s="114" t="s">
        <v>692</v>
      </c>
      <c r="GI5" s="114" t="s">
        <v>693</v>
      </c>
      <c r="GJ5" s="114" t="s">
        <v>694</v>
      </c>
      <c r="GK5" s="114" t="s">
        <v>695</v>
      </c>
    </row>
    <row r="6" spans="1:193" x14ac:dyDescent="0.25">
      <c r="A6" s="79" t="s">
        <v>137</v>
      </c>
      <c r="B6" s="103">
        <v>117111.9</v>
      </c>
      <c r="C6" s="103">
        <v>231272.6</v>
      </c>
      <c r="D6" s="103">
        <v>371761.5</v>
      </c>
      <c r="E6" s="103">
        <v>499820.1</v>
      </c>
      <c r="F6" s="103">
        <v>617509</v>
      </c>
      <c r="G6" s="103">
        <v>746417</v>
      </c>
      <c r="H6" s="103">
        <v>879491.3</v>
      </c>
      <c r="I6" s="103">
        <v>1005899.1</v>
      </c>
      <c r="J6" s="103">
        <v>1134701.6000000001</v>
      </c>
      <c r="K6" s="103">
        <v>1290086.8</v>
      </c>
      <c r="L6" s="103">
        <v>1431027.4</v>
      </c>
      <c r="M6" s="103">
        <v>1638352.6</v>
      </c>
      <c r="N6" s="103">
        <v>172029.3</v>
      </c>
      <c r="O6" s="103">
        <v>306488.2</v>
      </c>
      <c r="P6" s="103">
        <v>495716.7</v>
      </c>
      <c r="Q6" s="103">
        <v>654267.69999999995</v>
      </c>
      <c r="R6" s="103">
        <v>807035.1</v>
      </c>
      <c r="S6" s="103">
        <v>969671.71</v>
      </c>
      <c r="T6" s="103">
        <v>1148745.1100000001</v>
      </c>
      <c r="U6" s="103">
        <v>1298232.1100000001</v>
      </c>
      <c r="V6" s="103">
        <v>1452808.61</v>
      </c>
      <c r="W6" s="103">
        <v>1645527.31</v>
      </c>
      <c r="X6" s="103">
        <v>1813374.81</v>
      </c>
      <c r="Y6" s="103">
        <v>2104701.81</v>
      </c>
      <c r="Z6" s="103">
        <v>198294.9</v>
      </c>
      <c r="AA6" s="103">
        <v>369305.3</v>
      </c>
      <c r="AB6" s="103">
        <v>623034.5</v>
      </c>
      <c r="AC6" s="103">
        <v>849091.2</v>
      </c>
      <c r="AD6" s="103">
        <v>1023405.8</v>
      </c>
      <c r="AE6" s="103">
        <v>1214396.1000000001</v>
      </c>
      <c r="AF6" s="103">
        <v>1445972.2</v>
      </c>
      <c r="AG6" s="103">
        <v>1618277.7</v>
      </c>
      <c r="AH6" s="103">
        <v>1813685.9</v>
      </c>
      <c r="AI6" s="103">
        <v>2037222</v>
      </c>
      <c r="AJ6" s="103">
        <v>2199703.5</v>
      </c>
      <c r="AK6" s="103">
        <v>2490030.6</v>
      </c>
      <c r="AL6" s="103">
        <v>204962.1</v>
      </c>
      <c r="AM6" s="103">
        <v>363979.9</v>
      </c>
      <c r="AN6" s="103">
        <v>598262.6</v>
      </c>
      <c r="AO6" s="103">
        <v>780706.2</v>
      </c>
      <c r="AP6" s="103">
        <v>935509.2</v>
      </c>
      <c r="AQ6" s="103">
        <v>1113340.8</v>
      </c>
      <c r="AR6" s="103">
        <v>1327390.6000000001</v>
      </c>
      <c r="AS6" s="103">
        <v>1482789.1</v>
      </c>
      <c r="AT6" s="103">
        <v>1673712.1</v>
      </c>
      <c r="AU6" s="103">
        <v>1884287.1</v>
      </c>
      <c r="AV6" s="103">
        <v>2056157.3</v>
      </c>
      <c r="AW6" s="103">
        <v>2363265.6</v>
      </c>
      <c r="AX6" s="103">
        <v>208089.2</v>
      </c>
      <c r="AY6" s="103">
        <v>370364.9</v>
      </c>
      <c r="AZ6" s="103">
        <v>643733.4</v>
      </c>
      <c r="BA6" s="103">
        <v>859745</v>
      </c>
      <c r="BB6" s="103">
        <v>1044063.1</v>
      </c>
      <c r="BC6" s="103">
        <v>1266376.8999999999</v>
      </c>
      <c r="BD6" s="103">
        <v>1483701.2</v>
      </c>
      <c r="BE6" s="103">
        <v>1685385.5</v>
      </c>
      <c r="BF6" s="103">
        <v>1932858.5</v>
      </c>
      <c r="BG6" s="103">
        <v>2158968.1</v>
      </c>
      <c r="BH6" s="103">
        <v>2366517.6</v>
      </c>
      <c r="BI6" s="103">
        <v>2730099.8</v>
      </c>
      <c r="BJ6" s="103">
        <v>211210.4</v>
      </c>
      <c r="BK6" s="103">
        <v>389952.7</v>
      </c>
      <c r="BL6" s="103">
        <v>671467.2</v>
      </c>
      <c r="BM6" s="103">
        <v>879415.4</v>
      </c>
      <c r="BN6" s="103">
        <v>1107253.6000000001</v>
      </c>
      <c r="BO6" s="103">
        <v>1387734.9</v>
      </c>
      <c r="BP6" s="103">
        <v>1605925.6</v>
      </c>
      <c r="BQ6" s="103">
        <v>1826439.9</v>
      </c>
      <c r="BR6" s="103">
        <v>2107978.2999999998</v>
      </c>
      <c r="BS6" s="103">
        <v>2326416</v>
      </c>
      <c r="BT6" s="103">
        <v>2572830.4</v>
      </c>
      <c r="BU6" s="103">
        <v>3024429.1</v>
      </c>
      <c r="BV6" s="103">
        <v>233599.9</v>
      </c>
      <c r="BW6" s="103">
        <v>426034.2</v>
      </c>
      <c r="BX6" s="103">
        <v>756791.2</v>
      </c>
      <c r="BY6" s="103">
        <v>984286.9</v>
      </c>
      <c r="BZ6" s="103">
        <v>1234316.6000000001</v>
      </c>
      <c r="CA6" s="103">
        <v>1543940</v>
      </c>
      <c r="CB6" s="103">
        <v>1783278.1</v>
      </c>
      <c r="CC6" s="103">
        <v>2005518.1</v>
      </c>
      <c r="CD6" s="103">
        <v>2311846.2000000002</v>
      </c>
      <c r="CE6" s="103">
        <v>2564426.4</v>
      </c>
      <c r="CF6" s="103">
        <v>2808431.9</v>
      </c>
      <c r="CG6" s="103">
        <v>3274301.3</v>
      </c>
      <c r="CH6" s="103">
        <v>257167.2</v>
      </c>
      <c r="CI6" s="103">
        <v>498665.1</v>
      </c>
      <c r="CJ6" s="103">
        <v>840183.4</v>
      </c>
      <c r="CK6" s="103">
        <v>1105872.3</v>
      </c>
      <c r="CL6" s="103">
        <v>1356508.9</v>
      </c>
      <c r="CM6" s="103">
        <v>1667623.1</v>
      </c>
      <c r="CN6" s="103">
        <v>1941016.1</v>
      </c>
      <c r="CO6" s="103">
        <v>2178828.7000000002</v>
      </c>
      <c r="CP6" s="103">
        <v>2493832.1</v>
      </c>
      <c r="CQ6" s="103">
        <v>2771881.2</v>
      </c>
      <c r="CR6" s="103">
        <v>3035777.4</v>
      </c>
      <c r="CS6" s="103">
        <v>3537315.7</v>
      </c>
      <c r="CT6" s="103">
        <v>280280.5</v>
      </c>
      <c r="CU6" s="103">
        <v>525754.69999999995</v>
      </c>
      <c r="CV6" s="103">
        <v>886499.3</v>
      </c>
      <c r="CW6" s="103">
        <v>1195908.3</v>
      </c>
      <c r="CX6" s="103">
        <v>1461545.5</v>
      </c>
      <c r="CY6" s="103">
        <v>1807336.3</v>
      </c>
      <c r="CZ6" s="103">
        <v>2086118.6</v>
      </c>
      <c r="DA6" s="103">
        <v>2345026.1</v>
      </c>
      <c r="DB6" s="103">
        <v>2697881.5</v>
      </c>
      <c r="DC6" s="103">
        <v>2988353.2</v>
      </c>
      <c r="DD6" s="103">
        <v>3260953.1</v>
      </c>
      <c r="DE6" s="103">
        <v>3799979.6</v>
      </c>
      <c r="DF6" s="103">
        <v>303412.8</v>
      </c>
      <c r="DG6" s="103">
        <v>582373.6</v>
      </c>
      <c r="DH6" s="103">
        <v>1003344.7</v>
      </c>
      <c r="DI6" s="103">
        <v>1317506.8999999999</v>
      </c>
      <c r="DJ6" s="103">
        <v>1577306.2</v>
      </c>
      <c r="DK6" s="103">
        <v>1952496.4</v>
      </c>
      <c r="DL6" s="103">
        <v>2258824.7999999998</v>
      </c>
      <c r="DM6" s="103">
        <v>2553308.88</v>
      </c>
      <c r="DN6" s="103">
        <v>2921896.5</v>
      </c>
      <c r="DO6" s="103">
        <v>3241326.3</v>
      </c>
      <c r="DP6" s="103">
        <v>3557119.4</v>
      </c>
      <c r="DQ6" s="103">
        <v>4180896.5</v>
      </c>
      <c r="DR6" s="103">
        <v>330874.09999999998</v>
      </c>
      <c r="DS6" s="103">
        <v>630130.9</v>
      </c>
      <c r="DT6" s="103">
        <v>1076806.3</v>
      </c>
      <c r="DU6" s="103">
        <v>1413740.3</v>
      </c>
      <c r="DV6" s="103">
        <v>1720634.4</v>
      </c>
      <c r="DW6" s="103">
        <v>2155344.7999999998</v>
      </c>
      <c r="DX6" s="103">
        <v>2496642.5</v>
      </c>
      <c r="DY6" s="103">
        <v>2782780.6</v>
      </c>
      <c r="DZ6" s="103">
        <v>3201238.5</v>
      </c>
      <c r="EA6" s="103">
        <v>3529326.2</v>
      </c>
      <c r="EB6" s="103">
        <v>3876892.8</v>
      </c>
      <c r="EC6" s="103">
        <v>4564859.0999999996</v>
      </c>
      <c r="ED6" s="103">
        <v>376494.5</v>
      </c>
      <c r="EE6" s="103">
        <v>678747.9</v>
      </c>
      <c r="EF6" s="103">
        <v>1195995.5</v>
      </c>
      <c r="EG6" s="103">
        <v>1514927.2</v>
      </c>
      <c r="EH6" s="103">
        <v>1860445.7</v>
      </c>
      <c r="EI6" s="103">
        <v>2313524.6</v>
      </c>
      <c r="EJ6" s="103">
        <v>2635259.6</v>
      </c>
      <c r="EK6" s="103">
        <v>2936127.8</v>
      </c>
      <c r="EL6" s="103">
        <v>3387042.8</v>
      </c>
      <c r="EM6" s="103">
        <v>3714586.2</v>
      </c>
      <c r="EN6" s="103">
        <v>4087432.2</v>
      </c>
      <c r="EO6" s="103">
        <v>4742918.5</v>
      </c>
      <c r="EP6" s="103">
        <v>384518.9</v>
      </c>
      <c r="EQ6" s="103">
        <v>682883.1</v>
      </c>
      <c r="ER6" s="103">
        <v>1180127.8999999999</v>
      </c>
      <c r="ES6" s="103">
        <v>1572955.9</v>
      </c>
      <c r="ET6" s="103">
        <v>1892988.4</v>
      </c>
      <c r="EU6" s="103">
        <v>2343379.2000000002</v>
      </c>
      <c r="EV6" s="103">
        <v>2698092.6</v>
      </c>
      <c r="EW6" s="103">
        <v>3009285.8</v>
      </c>
      <c r="EX6" s="103">
        <v>3424118.8</v>
      </c>
      <c r="EY6" s="103">
        <v>3787154.6</v>
      </c>
      <c r="EZ6" s="103">
        <v>4156952.1</v>
      </c>
      <c r="FA6" s="103">
        <v>4956655.3</v>
      </c>
      <c r="FB6" s="103">
        <v>472490.4</v>
      </c>
      <c r="FC6" s="103">
        <v>797762.3</v>
      </c>
      <c r="FD6" s="103">
        <v>1357042.4</v>
      </c>
      <c r="FE6" s="103">
        <v>1717625.9</v>
      </c>
      <c r="FF6" s="103">
        <v>2085102.5</v>
      </c>
      <c r="FG6" s="103">
        <v>2528810.4</v>
      </c>
      <c r="FH6" s="103">
        <v>2897396</v>
      </c>
      <c r="FI6" s="103">
        <v>3337935.3</v>
      </c>
      <c r="FJ6" s="103">
        <v>3803283.4</v>
      </c>
      <c r="FK6" s="103">
        <v>4237624.5</v>
      </c>
      <c r="FL6" s="103">
        <v>4641531.3</v>
      </c>
      <c r="FM6" s="103">
        <v>5356148.4145090804</v>
      </c>
      <c r="FN6" s="103">
        <v>454164.6</v>
      </c>
      <c r="FO6" s="103">
        <v>827404.1</v>
      </c>
      <c r="FP6" s="103">
        <v>1366572.2124774801</v>
      </c>
      <c r="FQ6" s="103">
        <v>1672912.6706890999</v>
      </c>
      <c r="FR6" s="103">
        <v>1998855.8750372201</v>
      </c>
      <c r="FS6" s="103">
        <v>2310099.6901549501</v>
      </c>
      <c r="FT6" s="103">
        <v>2632601.5028535598</v>
      </c>
      <c r="FU6" s="103">
        <v>2943650.9816862298</v>
      </c>
      <c r="FV6" s="103">
        <v>3368516.5796564301</v>
      </c>
      <c r="FW6" s="103">
        <v>3736356.9831871698</v>
      </c>
      <c r="FX6" s="1">
        <v>4114594.85778045</v>
      </c>
      <c r="FY6" s="103">
        <v>4776052.5461620502</v>
      </c>
      <c r="FZ6" s="96">
        <v>484264.97990032</v>
      </c>
      <c r="GA6" s="96">
        <v>912392.53313810006</v>
      </c>
      <c r="GB6" s="96">
        <v>1738258.5837188901</v>
      </c>
      <c r="GC6" s="103">
        <v>2194138.5522254701</v>
      </c>
      <c r="GD6" s="103">
        <v>2614396.2371932101</v>
      </c>
      <c r="GE6" s="103">
        <v>3147881.06401989</v>
      </c>
      <c r="GF6" s="103">
        <v>3593685.7569210199</v>
      </c>
      <c r="GG6" s="1">
        <v>4025472.2311503999</v>
      </c>
      <c r="GH6" s="1">
        <v>4554851.9757289002</v>
      </c>
      <c r="GI6" s="1">
        <v>5042384.7108314699</v>
      </c>
      <c r="GJ6" s="1">
        <v>5525828.9675837196</v>
      </c>
      <c r="GK6" s="1">
        <v>6326210.8092208998</v>
      </c>
    </row>
    <row r="7" spans="1:193" x14ac:dyDescent="0.25">
      <c r="A7" s="78" t="s">
        <v>138</v>
      </c>
      <c r="B7" s="103">
        <v>117111.9</v>
      </c>
      <c r="C7" s="103">
        <v>231272.6</v>
      </c>
      <c r="D7" s="103">
        <v>371749.5</v>
      </c>
      <c r="E7" s="103">
        <v>499808.1</v>
      </c>
      <c r="F7" s="103">
        <v>617497</v>
      </c>
      <c r="G7" s="103">
        <v>746327</v>
      </c>
      <c r="H7" s="103">
        <v>879401.3</v>
      </c>
      <c r="I7" s="103">
        <v>1005799.1</v>
      </c>
      <c r="J7" s="103">
        <v>1134534.1000000001</v>
      </c>
      <c r="K7" s="103">
        <v>1289913.8999999999</v>
      </c>
      <c r="L7" s="103">
        <v>1430546.5</v>
      </c>
      <c r="M7" s="103">
        <v>1637788.1</v>
      </c>
      <c r="N7" s="103">
        <v>172029.3</v>
      </c>
      <c r="O7" s="103">
        <v>306488.2</v>
      </c>
      <c r="P7" s="103">
        <v>495676.7</v>
      </c>
      <c r="Q7" s="103">
        <v>654212.69999999995</v>
      </c>
      <c r="R7" s="103">
        <v>806980.1</v>
      </c>
      <c r="S7" s="103">
        <v>969576.71</v>
      </c>
      <c r="T7" s="103">
        <v>1148590.9099999999</v>
      </c>
      <c r="U7" s="103">
        <v>1298077.9099999999</v>
      </c>
      <c r="V7" s="103">
        <v>1452649.71</v>
      </c>
      <c r="W7" s="103">
        <v>1645368.41</v>
      </c>
      <c r="X7" s="103">
        <v>1813165.91</v>
      </c>
      <c r="Y7" s="103">
        <v>2104451.91</v>
      </c>
      <c r="Z7" s="103">
        <v>198294.9</v>
      </c>
      <c r="AA7" s="103">
        <v>369265.3</v>
      </c>
      <c r="AB7" s="103">
        <v>622994.5</v>
      </c>
      <c r="AC7" s="103">
        <v>849045.2</v>
      </c>
      <c r="AD7" s="103">
        <v>1023220.8</v>
      </c>
      <c r="AE7" s="103">
        <v>1214211.1000000001</v>
      </c>
      <c r="AF7" s="103">
        <v>1445660.4</v>
      </c>
      <c r="AG7" s="103">
        <v>1617965.9</v>
      </c>
      <c r="AH7" s="103">
        <v>1813374.1</v>
      </c>
      <c r="AI7" s="103">
        <v>2036910.2</v>
      </c>
      <c r="AJ7" s="103">
        <v>2199391.7000000002</v>
      </c>
      <c r="AK7" s="103">
        <v>2489551.2000000002</v>
      </c>
      <c r="AL7" s="103">
        <v>204962.1</v>
      </c>
      <c r="AM7" s="103">
        <v>363979.9</v>
      </c>
      <c r="AN7" s="103">
        <v>598262.6</v>
      </c>
      <c r="AO7" s="103">
        <v>780706.2</v>
      </c>
      <c r="AP7" s="103">
        <v>935509.2</v>
      </c>
      <c r="AQ7" s="103">
        <v>1113340.8</v>
      </c>
      <c r="AR7" s="103">
        <v>1327390.6000000001</v>
      </c>
      <c r="AS7" s="103">
        <v>1482789.1</v>
      </c>
      <c r="AT7" s="103">
        <v>1673712.1</v>
      </c>
      <c r="AU7" s="103">
        <v>1884287.1</v>
      </c>
      <c r="AV7" s="103">
        <v>2054675.6</v>
      </c>
      <c r="AW7" s="103">
        <v>2359138.1</v>
      </c>
      <c r="AX7" s="103">
        <v>208089.2</v>
      </c>
      <c r="AY7" s="103">
        <v>370364.9</v>
      </c>
      <c r="AZ7" s="103">
        <v>643711.4</v>
      </c>
      <c r="BA7" s="103">
        <v>859642</v>
      </c>
      <c r="BB7" s="103">
        <v>1043960.1</v>
      </c>
      <c r="BC7" s="103">
        <v>1266273.8999999999</v>
      </c>
      <c r="BD7" s="103">
        <v>1483552.2</v>
      </c>
      <c r="BE7" s="103">
        <v>1685220.5</v>
      </c>
      <c r="BF7" s="103">
        <v>1932580.1</v>
      </c>
      <c r="BG7" s="103">
        <v>2157734.2000000002</v>
      </c>
      <c r="BH7" s="103">
        <v>2365228.2000000002</v>
      </c>
      <c r="BI7" s="103">
        <v>2728810.4</v>
      </c>
      <c r="BJ7" s="103">
        <v>211210.4</v>
      </c>
      <c r="BK7" s="103">
        <v>389952.7</v>
      </c>
      <c r="BL7" s="103">
        <v>671451.7</v>
      </c>
      <c r="BM7" s="103">
        <v>879399.9</v>
      </c>
      <c r="BN7" s="103">
        <v>1107238.1000000001</v>
      </c>
      <c r="BO7" s="103">
        <v>1387681.4</v>
      </c>
      <c r="BP7" s="103">
        <v>1605847.1</v>
      </c>
      <c r="BQ7" s="103">
        <v>1826361.4</v>
      </c>
      <c r="BR7" s="103">
        <v>2107814.7999999998</v>
      </c>
      <c r="BS7" s="103">
        <v>2326177</v>
      </c>
      <c r="BT7" s="103">
        <v>2572535.1</v>
      </c>
      <c r="BU7" s="103">
        <v>3024133.8</v>
      </c>
      <c r="BV7" s="103">
        <v>233599.9</v>
      </c>
      <c r="BW7" s="103">
        <v>426004.2</v>
      </c>
      <c r="BX7" s="103">
        <v>756761.2</v>
      </c>
      <c r="BY7" s="103">
        <v>984256.9</v>
      </c>
      <c r="BZ7" s="103">
        <v>1234286.6000000001</v>
      </c>
      <c r="CA7" s="103">
        <v>1543910</v>
      </c>
      <c r="CB7" s="103">
        <v>1783195.1</v>
      </c>
      <c r="CC7" s="103">
        <v>2005435.1</v>
      </c>
      <c r="CD7" s="103">
        <v>2307914.6</v>
      </c>
      <c r="CE7" s="103">
        <v>2560494.7999999998</v>
      </c>
      <c r="CF7" s="103">
        <v>2804498.6</v>
      </c>
      <c r="CG7" s="103">
        <v>3270368</v>
      </c>
      <c r="CH7" s="103">
        <v>257167.2</v>
      </c>
      <c r="CI7" s="103">
        <v>498665.1</v>
      </c>
      <c r="CJ7" s="103">
        <v>840183.4</v>
      </c>
      <c r="CK7" s="103">
        <v>1105872.3</v>
      </c>
      <c r="CL7" s="103">
        <v>1356508.9</v>
      </c>
      <c r="CM7" s="103">
        <v>1667623.1</v>
      </c>
      <c r="CN7" s="103">
        <v>1941016.1</v>
      </c>
      <c r="CO7" s="103">
        <v>2178828.7000000002</v>
      </c>
      <c r="CP7" s="103">
        <v>2493832.1</v>
      </c>
      <c r="CQ7" s="103">
        <v>2771589</v>
      </c>
      <c r="CR7" s="103">
        <v>3035485.1</v>
      </c>
      <c r="CS7" s="103">
        <v>3536202.5</v>
      </c>
      <c r="CT7" s="103">
        <v>280280.5</v>
      </c>
      <c r="CU7" s="103">
        <v>525754.69999999995</v>
      </c>
      <c r="CV7" s="103">
        <v>886499.3</v>
      </c>
      <c r="CW7" s="103">
        <v>1195908.3</v>
      </c>
      <c r="CX7" s="103">
        <v>1461545.5</v>
      </c>
      <c r="CY7" s="103">
        <v>1807336.3</v>
      </c>
      <c r="CZ7" s="103">
        <v>2085338.1</v>
      </c>
      <c r="DA7" s="103">
        <v>2344245.6</v>
      </c>
      <c r="DB7" s="103">
        <v>2696480.3</v>
      </c>
      <c r="DC7" s="103">
        <v>2986952</v>
      </c>
      <c r="DD7" s="103">
        <v>3259551.9</v>
      </c>
      <c r="DE7" s="103">
        <v>3797519.6</v>
      </c>
      <c r="DF7" s="103">
        <v>303412.8</v>
      </c>
      <c r="DG7" s="103">
        <v>582304.30000000005</v>
      </c>
      <c r="DH7" s="103">
        <v>1003275.4</v>
      </c>
      <c r="DI7" s="103">
        <v>1317437.6000000001</v>
      </c>
      <c r="DJ7" s="103">
        <v>1577193.1</v>
      </c>
      <c r="DK7" s="103">
        <v>1951657.1</v>
      </c>
      <c r="DL7" s="103">
        <v>2257985.5</v>
      </c>
      <c r="DM7" s="103">
        <v>2552466.7799999998</v>
      </c>
      <c r="DN7" s="103">
        <v>2921037.6</v>
      </c>
      <c r="DO7" s="103">
        <v>3240406.8</v>
      </c>
      <c r="DP7" s="103">
        <v>3556151.2</v>
      </c>
      <c r="DQ7" s="103">
        <v>4180153.3</v>
      </c>
      <c r="DR7" s="103">
        <v>326394.7</v>
      </c>
      <c r="DS7" s="103">
        <v>625651.4</v>
      </c>
      <c r="DT7" s="103">
        <v>1072326.8</v>
      </c>
      <c r="DU7" s="103">
        <v>1409260.8</v>
      </c>
      <c r="DV7" s="103">
        <v>1716018.5</v>
      </c>
      <c r="DW7" s="103">
        <v>2150728.9</v>
      </c>
      <c r="DX7" s="103">
        <v>2492163</v>
      </c>
      <c r="DY7" s="103">
        <v>2778301.1</v>
      </c>
      <c r="DZ7" s="103">
        <v>3196759</v>
      </c>
      <c r="EA7" s="103">
        <v>3524846.7</v>
      </c>
      <c r="EB7" s="103">
        <v>3872413.3</v>
      </c>
      <c r="EC7" s="103">
        <v>4560327.2</v>
      </c>
      <c r="ED7" s="103">
        <v>370609.7</v>
      </c>
      <c r="EE7" s="103">
        <v>672863.1</v>
      </c>
      <c r="EF7" s="103">
        <v>1190110.7</v>
      </c>
      <c r="EG7" s="103">
        <v>1509042.4</v>
      </c>
      <c r="EH7" s="103">
        <v>1854560.9</v>
      </c>
      <c r="EI7" s="103">
        <v>2307639.7999999998</v>
      </c>
      <c r="EJ7" s="103">
        <v>2628924.7999999998</v>
      </c>
      <c r="EK7" s="103">
        <v>2929793</v>
      </c>
      <c r="EL7" s="103">
        <v>3380708</v>
      </c>
      <c r="EM7" s="103">
        <v>3707772.3</v>
      </c>
      <c r="EN7" s="103">
        <v>4080618.3</v>
      </c>
      <c r="EO7" s="103">
        <v>4735623.9000000004</v>
      </c>
      <c r="EP7" s="103">
        <v>384518.9</v>
      </c>
      <c r="EQ7" s="103">
        <v>682883.1</v>
      </c>
      <c r="ER7" s="103">
        <v>1179610</v>
      </c>
      <c r="ES7" s="103">
        <v>1571485.7</v>
      </c>
      <c r="ET7" s="103">
        <v>1891518.2</v>
      </c>
      <c r="EU7" s="103">
        <v>2341909</v>
      </c>
      <c r="EV7" s="103">
        <v>2696622.4</v>
      </c>
      <c r="EW7" s="103">
        <v>3007815.6</v>
      </c>
      <c r="EX7" s="103">
        <v>3422648.6</v>
      </c>
      <c r="EY7" s="103">
        <v>3785684.4</v>
      </c>
      <c r="EZ7" s="103">
        <v>4155481.9</v>
      </c>
      <c r="FA7" s="103">
        <v>4925246.0999999996</v>
      </c>
      <c r="FB7" s="103">
        <v>472490.4</v>
      </c>
      <c r="FC7" s="103">
        <v>797762.3</v>
      </c>
      <c r="FD7" s="103">
        <v>1326989.8999999999</v>
      </c>
      <c r="FE7" s="103">
        <v>1687250.2</v>
      </c>
      <c r="FF7" s="103">
        <v>2054726.8</v>
      </c>
      <c r="FG7" s="103">
        <v>2498434.7000000002</v>
      </c>
      <c r="FH7" s="103">
        <v>2843020.3</v>
      </c>
      <c r="FI7" s="103">
        <v>3237559.6</v>
      </c>
      <c r="FJ7" s="103">
        <v>3702907.7</v>
      </c>
      <c r="FK7" s="103">
        <v>4137248.8</v>
      </c>
      <c r="FL7" s="103">
        <v>4541155.5999999996</v>
      </c>
      <c r="FM7" s="103">
        <v>5255772.7395090796</v>
      </c>
      <c r="FN7" s="103">
        <v>454164.6</v>
      </c>
      <c r="FO7" s="103">
        <v>827404.1</v>
      </c>
      <c r="FP7" s="103">
        <v>1366572.2124774801</v>
      </c>
      <c r="FQ7" s="103">
        <v>1672912.6706890999</v>
      </c>
      <c r="FR7" s="103">
        <v>1923855.8750372201</v>
      </c>
      <c r="FS7" s="103">
        <v>2235099.6901549501</v>
      </c>
      <c r="FT7" s="103">
        <v>2557601.5028535598</v>
      </c>
      <c r="FU7" s="103">
        <v>2868650.9816862298</v>
      </c>
      <c r="FV7" s="103">
        <v>3293516.5796564301</v>
      </c>
      <c r="FW7" s="103">
        <v>3661356.9831871698</v>
      </c>
      <c r="FX7" s="1">
        <v>4039594.85778045</v>
      </c>
      <c r="FY7" s="103">
        <v>4694444.0732010501</v>
      </c>
      <c r="FZ7" s="96">
        <v>484264.97990032</v>
      </c>
      <c r="GA7" s="96">
        <v>905857.58419309999</v>
      </c>
      <c r="GB7" s="96">
        <v>1731723.63477389</v>
      </c>
      <c r="GC7" s="103">
        <v>2187603.6032804698</v>
      </c>
      <c r="GD7" s="103">
        <v>2607861.2882482102</v>
      </c>
      <c r="GE7" s="103">
        <v>3141346.1150748902</v>
      </c>
      <c r="GF7" s="103">
        <v>3587150.80797602</v>
      </c>
      <c r="GG7" s="1">
        <v>4018937.2822054001</v>
      </c>
      <c r="GH7" s="1">
        <v>4548317.0267839003</v>
      </c>
      <c r="GI7" s="1">
        <v>5035849.76188647</v>
      </c>
      <c r="GJ7" s="1">
        <v>5519294.0186387198</v>
      </c>
      <c r="GK7" s="1">
        <v>6319675.8602759</v>
      </c>
    </row>
    <row r="8" spans="1:193" x14ac:dyDescent="0.25">
      <c r="A8" s="79" t="s">
        <v>139</v>
      </c>
      <c r="B8" s="103">
        <v>113354.4</v>
      </c>
      <c r="C8" s="103">
        <v>223115.9</v>
      </c>
      <c r="D8" s="103">
        <v>359311</v>
      </c>
      <c r="E8" s="103">
        <v>483909.9</v>
      </c>
      <c r="F8" s="103">
        <v>596210.69999999995</v>
      </c>
      <c r="G8" s="103">
        <v>719750.2</v>
      </c>
      <c r="H8" s="103">
        <v>848699.3</v>
      </c>
      <c r="I8" s="103">
        <v>967856.5</v>
      </c>
      <c r="J8" s="103">
        <v>1092177.8999999999</v>
      </c>
      <c r="K8" s="103">
        <v>1242928</v>
      </c>
      <c r="L8" s="103">
        <v>1376715.8</v>
      </c>
      <c r="M8" s="103">
        <v>1577733</v>
      </c>
      <c r="N8" s="103">
        <v>166413.1</v>
      </c>
      <c r="O8" s="103">
        <v>297050.3</v>
      </c>
      <c r="P8" s="103">
        <v>482880.5</v>
      </c>
      <c r="Q8" s="103">
        <v>637609.6</v>
      </c>
      <c r="R8" s="103">
        <v>779041.9</v>
      </c>
      <c r="S8" s="103">
        <v>928811.3</v>
      </c>
      <c r="T8" s="103">
        <v>1101908.6000000001</v>
      </c>
      <c r="U8" s="103">
        <v>1244641</v>
      </c>
      <c r="V8" s="103">
        <v>1394183.5</v>
      </c>
      <c r="W8" s="103">
        <v>1582161.5</v>
      </c>
      <c r="X8" s="103">
        <v>1744953.9</v>
      </c>
      <c r="Y8" s="103">
        <v>2028942.3</v>
      </c>
      <c r="Z8" s="103">
        <v>192888.7</v>
      </c>
      <c r="AA8" s="103">
        <v>359310.1</v>
      </c>
      <c r="AB8" s="103">
        <v>607142.30000000005</v>
      </c>
      <c r="AC8" s="103">
        <v>828493.9</v>
      </c>
      <c r="AD8" s="103">
        <v>993436.5</v>
      </c>
      <c r="AE8" s="103">
        <v>1173910.3</v>
      </c>
      <c r="AF8" s="103">
        <v>1399173.9</v>
      </c>
      <c r="AG8" s="103">
        <v>1566883.3</v>
      </c>
      <c r="AH8" s="103">
        <v>1751022.5</v>
      </c>
      <c r="AI8" s="103">
        <v>1968154</v>
      </c>
      <c r="AJ8" s="103">
        <v>2125744.7000000002</v>
      </c>
      <c r="AK8" s="103">
        <v>2408578.6</v>
      </c>
      <c r="AL8" s="103">
        <v>198520.2</v>
      </c>
      <c r="AM8" s="103">
        <v>351588.5</v>
      </c>
      <c r="AN8" s="103">
        <v>578706.30000000005</v>
      </c>
      <c r="AO8" s="103">
        <v>752062</v>
      </c>
      <c r="AP8" s="103">
        <v>898718.1</v>
      </c>
      <c r="AQ8" s="103">
        <v>1067077.7</v>
      </c>
      <c r="AR8" s="103">
        <v>1275322.2</v>
      </c>
      <c r="AS8" s="103">
        <v>1425534.6</v>
      </c>
      <c r="AT8" s="103">
        <v>1604331.3</v>
      </c>
      <c r="AU8" s="103">
        <v>1807855.2</v>
      </c>
      <c r="AV8" s="103">
        <v>1970014.7</v>
      </c>
      <c r="AW8" s="103">
        <v>2262289.9</v>
      </c>
      <c r="AX8" s="103">
        <v>201179.4</v>
      </c>
      <c r="AY8" s="103">
        <v>357425.8</v>
      </c>
      <c r="AZ8" s="103">
        <v>618745.59999999998</v>
      </c>
      <c r="BA8" s="103">
        <v>795456.9</v>
      </c>
      <c r="BB8" s="103">
        <v>960174.5</v>
      </c>
      <c r="BC8" s="103">
        <v>1165301</v>
      </c>
      <c r="BD8" s="103">
        <v>1359680.5</v>
      </c>
      <c r="BE8" s="103">
        <v>1532040</v>
      </c>
      <c r="BF8" s="103">
        <v>1763302.7</v>
      </c>
      <c r="BG8" s="103">
        <v>1960731.2</v>
      </c>
      <c r="BH8" s="103">
        <v>2146150.5</v>
      </c>
      <c r="BI8" s="103">
        <v>2480607.4</v>
      </c>
      <c r="BJ8" s="103">
        <v>203685.6</v>
      </c>
      <c r="BK8" s="103">
        <v>375665.5</v>
      </c>
      <c r="BL8" s="103">
        <v>635879.5</v>
      </c>
      <c r="BM8" s="103">
        <v>836596.8</v>
      </c>
      <c r="BN8" s="103">
        <v>1018065.8</v>
      </c>
      <c r="BO8" s="103">
        <v>1275443.5</v>
      </c>
      <c r="BP8" s="103">
        <v>1474483.2</v>
      </c>
      <c r="BQ8" s="103">
        <v>1670974.1</v>
      </c>
      <c r="BR8" s="103">
        <v>1927473.6</v>
      </c>
      <c r="BS8" s="103">
        <v>2132802.2000000002</v>
      </c>
      <c r="BT8" s="103">
        <v>2345559.2999999998</v>
      </c>
      <c r="BU8" s="103">
        <v>2769332.8</v>
      </c>
      <c r="BV8" s="103">
        <v>227157.1</v>
      </c>
      <c r="BW8" s="103">
        <v>412570.3</v>
      </c>
      <c r="BX8" s="103">
        <v>718188.8</v>
      </c>
      <c r="BY8" s="103">
        <v>928777.7</v>
      </c>
      <c r="BZ8" s="103">
        <v>1149376.6000000001</v>
      </c>
      <c r="CA8" s="103">
        <v>1425249.4</v>
      </c>
      <c r="CB8" s="103">
        <v>1641099.6</v>
      </c>
      <c r="CC8" s="103">
        <v>1844676.4</v>
      </c>
      <c r="CD8" s="103">
        <v>2124269.5</v>
      </c>
      <c r="CE8" s="103">
        <v>2346411.2999999998</v>
      </c>
      <c r="CF8" s="103">
        <v>2575657</v>
      </c>
      <c r="CG8" s="103">
        <v>3007922.3</v>
      </c>
      <c r="CH8" s="103">
        <v>250360.7</v>
      </c>
      <c r="CI8" s="103">
        <v>482570</v>
      </c>
      <c r="CJ8" s="103">
        <v>800296.1</v>
      </c>
      <c r="CK8" s="103">
        <v>1047806.3</v>
      </c>
      <c r="CL8" s="103">
        <v>1260682.6000000001</v>
      </c>
      <c r="CM8" s="103">
        <v>1548599.8</v>
      </c>
      <c r="CN8" s="103">
        <v>1804112.4</v>
      </c>
      <c r="CO8" s="103">
        <v>2022898.8</v>
      </c>
      <c r="CP8" s="103">
        <v>2321621.6</v>
      </c>
      <c r="CQ8" s="103">
        <v>2573142.9</v>
      </c>
      <c r="CR8" s="103">
        <v>2809866.7</v>
      </c>
      <c r="CS8" s="103">
        <v>3292308.9</v>
      </c>
      <c r="CT8" s="103">
        <v>274155.09999999998</v>
      </c>
      <c r="CU8" s="103">
        <v>504815.1</v>
      </c>
      <c r="CV8" s="103">
        <v>851066.5</v>
      </c>
      <c r="CW8" s="103">
        <v>1130919.8</v>
      </c>
      <c r="CX8" s="103">
        <v>1366593</v>
      </c>
      <c r="CY8" s="103">
        <v>1674118</v>
      </c>
      <c r="CZ8" s="103">
        <v>1934355.4</v>
      </c>
      <c r="DA8" s="103">
        <v>2167266.9</v>
      </c>
      <c r="DB8" s="103">
        <v>2495292.4</v>
      </c>
      <c r="DC8" s="103">
        <v>2760164</v>
      </c>
      <c r="DD8" s="103">
        <v>3016989.9</v>
      </c>
      <c r="DE8" s="103">
        <v>3522442.5</v>
      </c>
      <c r="DF8" s="103">
        <v>295184.59999999998</v>
      </c>
      <c r="DG8" s="103">
        <v>550744.80000000005</v>
      </c>
      <c r="DH8" s="103">
        <v>947056.8</v>
      </c>
      <c r="DI8" s="103">
        <v>1223260.2</v>
      </c>
      <c r="DJ8" s="103">
        <v>1465291.3</v>
      </c>
      <c r="DK8" s="103">
        <v>1807679.3</v>
      </c>
      <c r="DL8" s="103">
        <v>2088293.6</v>
      </c>
      <c r="DM8" s="103">
        <v>2356003.98</v>
      </c>
      <c r="DN8" s="103">
        <v>2704203.1</v>
      </c>
      <c r="DO8" s="103">
        <v>2989926.3</v>
      </c>
      <c r="DP8" s="103">
        <v>3289099.3</v>
      </c>
      <c r="DQ8" s="103">
        <v>3861913.1</v>
      </c>
      <c r="DR8" s="103">
        <v>317229.2</v>
      </c>
      <c r="DS8" s="103">
        <v>593328.6</v>
      </c>
      <c r="DT8" s="103">
        <v>1013261</v>
      </c>
      <c r="DU8" s="103">
        <v>1328461.2</v>
      </c>
      <c r="DV8" s="103">
        <v>1599598.7</v>
      </c>
      <c r="DW8" s="103">
        <v>1994015.8</v>
      </c>
      <c r="DX8" s="103">
        <v>2291843.2000000002</v>
      </c>
      <c r="DY8" s="103">
        <v>2558441.5</v>
      </c>
      <c r="DZ8" s="103">
        <v>2942221.4</v>
      </c>
      <c r="EA8" s="103">
        <v>3253883.1</v>
      </c>
      <c r="EB8" s="103">
        <v>3569559.6</v>
      </c>
      <c r="EC8" s="103">
        <v>4167388.4</v>
      </c>
      <c r="ED8" s="103">
        <v>343836.1</v>
      </c>
      <c r="EE8" s="103">
        <v>624228.19999999995</v>
      </c>
      <c r="EF8" s="103">
        <v>1099051.2</v>
      </c>
      <c r="EG8" s="103">
        <v>1405486.6</v>
      </c>
      <c r="EH8" s="103">
        <v>1706074.2</v>
      </c>
      <c r="EI8" s="103">
        <v>2129623.6</v>
      </c>
      <c r="EJ8" s="103">
        <v>2420997.1</v>
      </c>
      <c r="EK8" s="103">
        <v>2705512.2</v>
      </c>
      <c r="EL8" s="103">
        <v>3121504.9</v>
      </c>
      <c r="EM8" s="103">
        <v>3430940.2</v>
      </c>
      <c r="EN8" s="103">
        <v>3763394.8</v>
      </c>
      <c r="EO8" s="103">
        <v>4390059.4000000004</v>
      </c>
      <c r="EP8" s="103">
        <v>374171.2</v>
      </c>
      <c r="EQ8" s="103">
        <v>652464.4</v>
      </c>
      <c r="ER8" s="103">
        <v>1114474.1000000001</v>
      </c>
      <c r="ES8" s="103">
        <v>1465359.4</v>
      </c>
      <c r="ET8" s="103">
        <v>1733659.2</v>
      </c>
      <c r="EU8" s="103">
        <v>2151718.9</v>
      </c>
      <c r="EV8" s="103">
        <v>2478416.7999999998</v>
      </c>
      <c r="EW8" s="103">
        <v>2758457.1</v>
      </c>
      <c r="EX8" s="103">
        <v>3157138.7</v>
      </c>
      <c r="EY8" s="103">
        <v>3495889</v>
      </c>
      <c r="EZ8" s="103">
        <v>3837233</v>
      </c>
      <c r="FA8" s="103">
        <v>4567131.5</v>
      </c>
      <c r="FB8" s="103">
        <v>455189.6</v>
      </c>
      <c r="FC8" s="103">
        <v>758926.5</v>
      </c>
      <c r="FD8" s="103">
        <v>1233481.5</v>
      </c>
      <c r="FE8" s="103">
        <v>1582393</v>
      </c>
      <c r="FF8" s="103">
        <v>1887762</v>
      </c>
      <c r="FG8" s="103">
        <v>2310301.2000000002</v>
      </c>
      <c r="FH8" s="103">
        <v>2635488.4</v>
      </c>
      <c r="FI8" s="103">
        <v>2972816.5</v>
      </c>
      <c r="FJ8" s="103">
        <v>3422366.9</v>
      </c>
      <c r="FK8" s="103">
        <v>3837178.2</v>
      </c>
      <c r="FL8" s="103">
        <v>4204748.7</v>
      </c>
      <c r="FM8" s="103">
        <v>4889568.79082538</v>
      </c>
      <c r="FN8" s="103">
        <v>442684.5</v>
      </c>
      <c r="FO8" s="103">
        <v>795259.6</v>
      </c>
      <c r="FP8" s="103">
        <v>1291680.0698369199</v>
      </c>
      <c r="FQ8" s="103">
        <v>1558792.85371702</v>
      </c>
      <c r="FR8" s="103">
        <v>1772648.65948064</v>
      </c>
      <c r="FS8" s="103">
        <v>2041547.0754666501</v>
      </c>
      <c r="FT8" s="103">
        <v>2334266.9161803499</v>
      </c>
      <c r="FU8" s="103">
        <v>2629853.8751520799</v>
      </c>
      <c r="FV8" s="103">
        <v>3030142.8310415898</v>
      </c>
      <c r="FW8" s="103">
        <v>3377098.7732409299</v>
      </c>
      <c r="FX8" s="1">
        <v>3717163.5760693899</v>
      </c>
      <c r="FY8" s="103">
        <v>4341031.0941264303</v>
      </c>
      <c r="FZ8" s="96">
        <v>453711.86120622</v>
      </c>
      <c r="GA8" s="96">
        <v>799599.59398241004</v>
      </c>
      <c r="GB8" s="96">
        <v>1462678.6117350301</v>
      </c>
      <c r="GC8" s="103">
        <v>1856543.2836633699</v>
      </c>
      <c r="GD8" s="103">
        <v>2228465.0935011199</v>
      </c>
      <c r="GE8" s="103">
        <v>2710444.8667400698</v>
      </c>
      <c r="GF8" s="103">
        <v>3107452.0446020099</v>
      </c>
      <c r="GG8" s="1">
        <v>3484668.1875510402</v>
      </c>
      <c r="GH8" s="1">
        <v>3973205.3537388402</v>
      </c>
      <c r="GI8" s="1">
        <v>4404563.7512004897</v>
      </c>
      <c r="GJ8" s="1">
        <v>4836608.9224493597</v>
      </c>
      <c r="GK8" s="1">
        <v>5566248.5867627701</v>
      </c>
    </row>
    <row r="9" spans="1:193" x14ac:dyDescent="0.25">
      <c r="A9" s="78" t="s">
        <v>140</v>
      </c>
      <c r="B9" s="104">
        <f t="shared" ref="B9" si="0">IF(B6="","",SUM(B10:B13))</f>
        <v>35425.899999999994</v>
      </c>
      <c r="C9" s="104">
        <f t="shared" ref="C9" si="1">IF(C6="","",SUM(C10:C13))</f>
        <v>70456.399999999994</v>
      </c>
      <c r="D9" s="104">
        <f t="shared" ref="D9" si="2">IF(D6="","",SUM(D10:D13))</f>
        <v>112790.69999999998</v>
      </c>
      <c r="E9" s="104">
        <f t="shared" ref="E9" si="3">IF(E6="","",SUM(E10:E13))</f>
        <v>145094.30000000002</v>
      </c>
      <c r="F9" s="104">
        <f t="shared" ref="F9" si="4">IF(F6="","",SUM(F10:F13))</f>
        <v>188827.1</v>
      </c>
      <c r="G9" s="104">
        <f t="shared" ref="G9" si="5">IF(G6="","",SUM(G10:G13))</f>
        <v>232469.4</v>
      </c>
      <c r="H9" s="104">
        <f t="shared" ref="H9" si="6">IF(H6="","",SUM(H10:H13))</f>
        <v>274732.79999999999</v>
      </c>
      <c r="I9" s="104">
        <f t="shared" ref="I9" si="7">IF(I6="","",SUM(I10:I13))</f>
        <v>322507.40000000002</v>
      </c>
      <c r="J9" s="104">
        <f t="shared" ref="J9" si="8">IF(J6="","",SUM(J10:J13))</f>
        <v>365163.9</v>
      </c>
      <c r="K9" s="104">
        <f t="shared" ref="K9" si="9">IF(K6="","",SUM(K10:K13))</f>
        <v>414489.29999999993</v>
      </c>
      <c r="L9" s="104">
        <f t="shared" ref="L9" si="10">IF(L6="","",SUM(L10:L13))</f>
        <v>471966.5</v>
      </c>
      <c r="M9" s="104">
        <f t="shared" ref="M9" si="11">IF(M6="","",SUM(M10:M13))</f>
        <v>520999.5</v>
      </c>
      <c r="N9" s="104">
        <f t="shared" ref="N9" si="12">IF(N6="","",SUM(N10:N13))</f>
        <v>49946.9</v>
      </c>
      <c r="O9" s="104">
        <f t="shared" ref="O9" si="13">IF(O6="","",SUM(O10:O13))</f>
        <v>96469.2</v>
      </c>
      <c r="P9" s="104">
        <f t="shared" ref="P9" si="14">IF(P6="","",SUM(P10:P13))</f>
        <v>152595.79999999999</v>
      </c>
      <c r="Q9" s="104">
        <f t="shared" ref="Q9" si="15">IF(Q6="","",SUM(Q10:Q13))</f>
        <v>196701.8</v>
      </c>
      <c r="R9" s="104">
        <f t="shared" ref="R9" si="16">IF(R6="","",SUM(R10:R13))</f>
        <v>253180.09999999998</v>
      </c>
      <c r="S9" s="104">
        <f t="shared" ref="S9" si="17">IF(S6="","",SUM(S10:S13))</f>
        <v>297094.10000000003</v>
      </c>
      <c r="T9" s="104">
        <f t="shared" ref="T9" si="18">IF(T6="","",SUM(T10:T13))</f>
        <v>356136.8</v>
      </c>
      <c r="U9" s="104">
        <f t="shared" ref="U9" si="19">IF(U6="","",SUM(U10:U13))</f>
        <v>417432.4</v>
      </c>
      <c r="V9" s="104">
        <f t="shared" ref="V9" si="20">IF(V6="","",SUM(V10:V13))</f>
        <v>473760.50000000006</v>
      </c>
      <c r="W9" s="104">
        <f t="shared" ref="W9" si="21">IF(W6="","",SUM(W10:W13))</f>
        <v>540429.10000000009</v>
      </c>
      <c r="X9" s="104">
        <f t="shared" ref="X9" si="22">IF(X6="","",SUM(X10:X13))</f>
        <v>615934.6</v>
      </c>
      <c r="Y9" s="104">
        <f t="shared" ref="Y9" si="23">IF(Y6="","",SUM(Y10:Y13))</f>
        <v>681401.7</v>
      </c>
      <c r="Z9" s="104">
        <f t="shared" ref="Z9" si="24">IF(Z6="","",SUM(Z10:Z13))</f>
        <v>64382.2</v>
      </c>
      <c r="AA9" s="104">
        <f t="shared" ref="AA9" si="25">IF(AA6="","",SUM(AA10:AA13))</f>
        <v>126450.5</v>
      </c>
      <c r="AB9" s="104">
        <f t="shared" ref="AB9" si="26">IF(AB6="","",SUM(AB10:AB13))</f>
        <v>184239.09999999998</v>
      </c>
      <c r="AC9" s="104">
        <f t="shared" ref="AC9" si="27">IF(AC6="","",SUM(AC10:AC13))</f>
        <v>252175.60000000003</v>
      </c>
      <c r="AD9" s="104">
        <f t="shared" ref="AD9" si="28">IF(AD6="","",SUM(AD10:AD13))</f>
        <v>321106.09999999998</v>
      </c>
      <c r="AE9" s="104">
        <f t="shared" ref="AE9" si="29">IF(AE6="","",SUM(AE10:AE13))</f>
        <v>384062</v>
      </c>
      <c r="AF9" s="104">
        <f t="shared" ref="AF9" si="30">IF(AF6="","",SUM(AF10:AF13))</f>
        <v>460666.10000000003</v>
      </c>
      <c r="AG9" s="104">
        <f t="shared" ref="AG9" si="31">IF(AG6="","",SUM(AG10:AG13))</f>
        <v>533529</v>
      </c>
      <c r="AH9" s="104">
        <f t="shared" ref="AH9" si="32">IF(AH6="","",SUM(AH10:AH13))</f>
        <v>601926.40000000002</v>
      </c>
      <c r="AI9" s="104">
        <f t="shared" ref="AI9" si="33">IF(AI6="","",SUM(AI10:AI13))</f>
        <v>678583.20000000007</v>
      </c>
      <c r="AJ9" s="104">
        <f t="shared" ref="AJ9" si="34">IF(AJ6="","",SUM(AJ10:AJ13))</f>
        <v>740635.60000000009</v>
      </c>
      <c r="AK9" s="104">
        <f t="shared" ref="AK9" si="35">IF(AK6="","",SUM(AK10:AK13))</f>
        <v>797421</v>
      </c>
      <c r="AL9" s="104">
        <f t="shared" ref="AL9" si="36">IF(AL6="","",SUM(AL10:AL13))</f>
        <v>45762.299999999996</v>
      </c>
      <c r="AM9" s="104">
        <f t="shared" ref="AM9" si="37">IF(AM6="","",SUM(AM10:AM13))</f>
        <v>89900.3</v>
      </c>
      <c r="AN9" s="104">
        <f t="shared" ref="AN9" si="38">IF(AN6="","",SUM(AN10:AN13))</f>
        <v>138265</v>
      </c>
      <c r="AO9" s="104">
        <f t="shared" ref="AO9" si="39">IF(AO6="","",SUM(AO10:AO13))</f>
        <v>183692.9</v>
      </c>
      <c r="AP9" s="104">
        <f t="shared" ref="AP9" si="40">IF(AP6="","",SUM(AP10:AP13))</f>
        <v>227190.9</v>
      </c>
      <c r="AQ9" s="104">
        <f t="shared" ref="AQ9" si="41">IF(AQ6="","",SUM(AQ10:AQ13))</f>
        <v>274193.8</v>
      </c>
      <c r="AR9" s="104">
        <f t="shared" ref="AR9" si="42">IF(AR6="","",SUM(AR10:AR13))</f>
        <v>325196.5</v>
      </c>
      <c r="AS9" s="104">
        <f t="shared" ref="AS9" si="43">IF(AS6="","",SUM(AS10:AS13))</f>
        <v>374024</v>
      </c>
      <c r="AT9" s="104">
        <f t="shared" ref="AT9" si="44">IF(AT6="","",SUM(AT10:AT13))</f>
        <v>423636.8</v>
      </c>
      <c r="AU9" s="104">
        <f t="shared" ref="AU9" si="45">IF(AU6="","",SUM(AU10:AU13))</f>
        <v>479164.10000000003</v>
      </c>
      <c r="AV9" s="104">
        <f t="shared" ref="AV9" si="46">IF(AV6="","",SUM(AV10:AV13))</f>
        <v>536561.4</v>
      </c>
      <c r="AW9" s="104">
        <f t="shared" ref="AW9" si="47">IF(AW6="","",SUM(AW10:AW13))</f>
        <v>593616.6</v>
      </c>
      <c r="AX9" s="104">
        <f t="shared" ref="AX9" si="48">IF(AX6="","",SUM(AX10:AX13))</f>
        <v>48431</v>
      </c>
      <c r="AY9" s="104">
        <f t="shared" ref="AY9" si="49">IF(AY6="","",SUM(AY10:AY13))</f>
        <v>99163</v>
      </c>
      <c r="AZ9" s="104">
        <f t="shared" ref="AZ9" si="50">IF(AZ6="","",SUM(AZ10:AZ13))</f>
        <v>161053.9</v>
      </c>
      <c r="BA9" s="104">
        <f t="shared" ref="BA9" si="51">IF(BA6="","",SUM(BA10:BA13))</f>
        <v>213297.5</v>
      </c>
      <c r="BB9" s="104">
        <f t="shared" ref="BB9" si="52">IF(BB6="","",SUM(BB10:BB13))</f>
        <v>269845.7</v>
      </c>
      <c r="BC9" s="104">
        <f t="shared" ref="BC9" si="53">IF(BC6="","",SUM(BC10:BC13))</f>
        <v>325205.40000000002</v>
      </c>
      <c r="BD9" s="104">
        <f t="shared" ref="BD9" si="54">IF(BD6="","",SUM(BD10:BD13))</f>
        <v>384028.8</v>
      </c>
      <c r="BE9" s="104">
        <f t="shared" ref="BE9" si="55">IF(BE6="","",SUM(BE10:BE13))</f>
        <v>442063.8</v>
      </c>
      <c r="BF9" s="104">
        <f t="shared" ref="BF9" si="56">IF(BF6="","",SUM(BF10:BF13))</f>
        <v>496006.2</v>
      </c>
      <c r="BG9" s="104">
        <f t="shared" ref="BG9" si="57">IF(BG6="","",SUM(BG10:BG13))</f>
        <v>552908</v>
      </c>
      <c r="BH9" s="104">
        <f t="shared" ref="BH9" si="58">IF(BH6="","",SUM(BH10:BH13))</f>
        <v>621348.5</v>
      </c>
      <c r="BI9" s="104">
        <f t="shared" ref="BI9" si="59">IF(BI6="","",SUM(BI10:BI13))</f>
        <v>686661.7</v>
      </c>
      <c r="BJ9" s="104">
        <f t="shared" ref="BJ9" si="60">IF(BJ6="","",SUM(BJ10:BJ13))</f>
        <v>52878</v>
      </c>
      <c r="BK9" s="104">
        <f t="shared" ref="BK9" si="61">IF(BK6="","",SUM(BK10:BK13))</f>
        <v>107098.80000000002</v>
      </c>
      <c r="BL9" s="104">
        <f t="shared" ref="BL9" si="62">IF(BL6="","",SUM(BL10:BL13))</f>
        <v>175101.6</v>
      </c>
      <c r="BM9" s="104">
        <f t="shared" ref="BM9" si="63">IF(BM6="","",SUM(BM10:BM13))</f>
        <v>229991</v>
      </c>
      <c r="BN9" s="104">
        <f t="shared" ref="BN9" si="64">IF(BN6="","",SUM(BN10:BN13))</f>
        <v>299605.09999999998</v>
      </c>
      <c r="BO9" s="104">
        <f t="shared" ref="BO9" si="65">IF(BO6="","",SUM(BO10:BO13))</f>
        <v>367252.19999999995</v>
      </c>
      <c r="BP9" s="104">
        <f t="shared" ref="BP9" si="66">IF(BP6="","",SUM(BP10:BP13))</f>
        <v>432494.4</v>
      </c>
      <c r="BQ9" s="104">
        <f t="shared" ref="BQ9" si="67">IF(BQ6="","",SUM(BQ10:BQ13))</f>
        <v>504941.1</v>
      </c>
      <c r="BR9" s="104">
        <f t="shared" ref="BR9" si="68">IF(BR6="","",SUM(BR10:BR13))</f>
        <v>575120.1</v>
      </c>
      <c r="BS9" s="104">
        <f t="shared" ref="BS9" si="69">IF(BS6="","",SUM(BS10:BS13))</f>
        <v>647728.29999999993</v>
      </c>
      <c r="BT9" s="104">
        <f t="shared" ref="BT9" si="70">IF(BT6="","",SUM(BT10:BT13))</f>
        <v>732381.1</v>
      </c>
      <c r="BU9" s="104">
        <f t="shared" ref="BU9" si="71">IF(BU6="","",SUM(BU10:BU13))</f>
        <v>803527.7</v>
      </c>
      <c r="BV9" s="104">
        <f t="shared" ref="BV9" si="72">IF(BV6="","",SUM(BV10:BV13))</f>
        <v>68648</v>
      </c>
      <c r="BW9" s="104">
        <f t="shared" ref="BW9" si="73">IF(BW6="","",SUM(BW10:BW13))</f>
        <v>134637.40000000002</v>
      </c>
      <c r="BX9" s="104">
        <f t="shared" ref="BX9" si="74">IF(BX6="","",SUM(BX10:BX13))</f>
        <v>213951.4</v>
      </c>
      <c r="BY9" s="104">
        <f t="shared" ref="BY9" si="75">IF(BY6="","",SUM(BY10:BY13))</f>
        <v>275177.40000000002</v>
      </c>
      <c r="BZ9" s="104">
        <f t="shared" ref="BZ9" si="76">IF(BZ6="","",SUM(BZ10:BZ13))</f>
        <v>347430.19999999995</v>
      </c>
      <c r="CA9" s="104">
        <f t="shared" ref="CA9" si="77">IF(CA6="","",SUM(CA10:CA13))</f>
        <v>412984.30000000005</v>
      </c>
      <c r="CB9" s="104">
        <f t="shared" ref="CB9" si="78">IF(CB6="","",SUM(CB10:CB13))</f>
        <v>485138.9</v>
      </c>
      <c r="CC9" s="104">
        <f t="shared" ref="CC9" si="79">IF(CC6="","",SUM(CC10:CC13))</f>
        <v>559499.1</v>
      </c>
      <c r="CD9" s="104">
        <f t="shared" ref="CD9" si="80">IF(CD6="","",SUM(CD10:CD13))</f>
        <v>621724.9</v>
      </c>
      <c r="CE9" s="104">
        <f t="shared" ref="CE9" si="81">IF(CE6="","",SUM(CE10:CE13))</f>
        <v>699067.6</v>
      </c>
      <c r="CF9" s="104">
        <f t="shared" ref="CF9" si="82">IF(CF6="","",SUM(CF10:CF13))</f>
        <v>785546.2</v>
      </c>
      <c r="CG9" s="104">
        <f t="shared" ref="CG9" si="83">IF(CG6="","",SUM(CG10:CG13))</f>
        <v>856379.1</v>
      </c>
      <c r="CH9" s="104">
        <f t="shared" ref="CH9" si="84">IF(CH6="","",SUM(CH10:CH13))</f>
        <v>68799.7</v>
      </c>
      <c r="CI9" s="104">
        <f t="shared" ref="CI9" si="85">IF(CI6="","",SUM(CI10:CI13))</f>
        <v>135926.70000000001</v>
      </c>
      <c r="CJ9" s="104">
        <f t="shared" ref="CJ9" si="86">IF(CJ6="","",SUM(CJ10:CJ13))</f>
        <v>200107.7</v>
      </c>
      <c r="CK9" s="104">
        <f t="shared" ref="CK9" si="87">IF(CK6="","",SUM(CK10:CK13))</f>
        <v>273381.8</v>
      </c>
      <c r="CL9" s="104">
        <f t="shared" ref="CL9" si="88">IF(CL6="","",SUM(CL10:CL13))</f>
        <v>344179.20000000001</v>
      </c>
      <c r="CM9" s="104">
        <f t="shared" ref="CM9" si="89">IF(CM6="","",SUM(CM10:CM13))</f>
        <v>407840.6</v>
      </c>
      <c r="CN9" s="104">
        <f t="shared" ref="CN9" si="90">IF(CN6="","",SUM(CN10:CN13))</f>
        <v>479523.5</v>
      </c>
      <c r="CO9" s="104">
        <f t="shared" ref="CO9" si="91">IF(CO6="","",SUM(CO10:CO13))</f>
        <v>547924.5</v>
      </c>
      <c r="CP9" s="104">
        <f t="shared" ref="CP9" si="92">IF(CP6="","",SUM(CP10:CP13))</f>
        <v>616260.1</v>
      </c>
      <c r="CQ9" s="104">
        <f t="shared" ref="CQ9" si="93">IF(CQ6="","",SUM(CQ10:CQ13))</f>
        <v>697611.2</v>
      </c>
      <c r="CR9" s="104">
        <f t="shared" ref="CR9" si="94">IF(CR6="","",SUM(CR10:CR13))</f>
        <v>785385.8</v>
      </c>
      <c r="CS9" s="104">
        <f t="shared" ref="CS9" si="95">IF(CS6="","",SUM(CS10:CS13))</f>
        <v>858560.39999999991</v>
      </c>
      <c r="CT9" s="104">
        <f t="shared" ref="CT9" si="96">IF(CT6="","",SUM(CT10:CT13))</f>
        <v>74026.3</v>
      </c>
      <c r="CU9" s="104">
        <f t="shared" ref="CU9" si="97">IF(CU6="","",SUM(CU10:CU13))</f>
        <v>143727.29999999999</v>
      </c>
      <c r="CV9" s="104">
        <f t="shared" ref="CV9" si="98">IF(CV6="","",SUM(CV10:CV13))</f>
        <v>230790.80000000002</v>
      </c>
      <c r="CW9" s="104">
        <f t="shared" ref="CW9" si="99">IF(CW6="","",SUM(CW10:CW13))</f>
        <v>307717.60000000003</v>
      </c>
      <c r="CX9" s="104">
        <f t="shared" ref="CX9" si="100">IF(CX6="","",SUM(CX10:CX13))</f>
        <v>392082.4</v>
      </c>
      <c r="CY9" s="104">
        <f t="shared" ref="CY9" si="101">IF(CY6="","",SUM(CY10:CY13))</f>
        <v>466239.5</v>
      </c>
      <c r="CZ9" s="104">
        <f t="shared" ref="CZ9" si="102">IF(CZ6="","",SUM(CZ10:CZ13))</f>
        <v>547586.69999999995</v>
      </c>
      <c r="DA9" s="104">
        <f t="shared" ref="DA9" si="103">IF(DA6="","",SUM(DA10:DA13))</f>
        <v>624718.80000000005</v>
      </c>
      <c r="DB9" s="104">
        <f t="shared" ref="DB9" si="104">IF(DB6="","",SUM(DB10:DB13))</f>
        <v>701418.4</v>
      </c>
      <c r="DC9" s="104">
        <f t="shared" ref="DC9" si="105">IF(DC6="","",SUM(DC10:DC13))</f>
        <v>791116.2</v>
      </c>
      <c r="DD9" s="104">
        <f t="shared" ref="DD9" si="106">IF(DD6="","",SUM(DD10:DD13))</f>
        <v>883209.79999999993</v>
      </c>
      <c r="DE9" s="104">
        <f t="shared" ref="DE9" si="107">IF(DE6="","",SUM(DE10:DE13))</f>
        <v>965046.5</v>
      </c>
      <c r="DF9" s="104">
        <f t="shared" ref="DF9" si="108">IF(DF6="","",SUM(DF10:DF13))</f>
        <v>73096.7</v>
      </c>
      <c r="DG9" s="104">
        <f t="shared" ref="DG9" si="109">IF(DG6="","",SUM(DG10:DG13))</f>
        <v>144886.69999999998</v>
      </c>
      <c r="DH9" s="104">
        <f t="shared" ref="DH9" si="110">IF(DH6="","",SUM(DH10:DH13))</f>
        <v>230760.40000000002</v>
      </c>
      <c r="DI9" s="104">
        <f t="shared" ref="DI9" si="111">IF(DI6="","",SUM(DI10:DI13))</f>
        <v>315013.59999999998</v>
      </c>
      <c r="DJ9" s="104">
        <f t="shared" ref="DJ9" si="112">IF(DJ6="","",SUM(DJ10:DJ13))</f>
        <v>391264.2</v>
      </c>
      <c r="DK9" s="104">
        <f t="shared" ref="DK9" si="113">IF(DK6="","",SUM(DK10:DK13))</f>
        <v>473025.39999999997</v>
      </c>
      <c r="DL9" s="104">
        <f t="shared" ref="DL9" si="114">IF(DL6="","",SUM(DL10:DL13))</f>
        <v>564515.9</v>
      </c>
      <c r="DM9" s="104">
        <f t="shared" ref="DM9" si="115">IF(DM6="","",SUM(DM10:DM13))</f>
        <v>643839.9</v>
      </c>
      <c r="DN9" s="104">
        <f t="shared" ref="DN9" si="116">IF(DN6="","",SUM(DN10:DN13))</f>
        <v>727193.8</v>
      </c>
      <c r="DO9" s="104">
        <f t="shared" ref="DO9" si="117">IF(DO6="","",SUM(DO10:DO13))</f>
        <v>822352.3</v>
      </c>
      <c r="DP9" s="104">
        <f t="shared" ref="DP9" si="118">IF(DP6="","",SUM(DP10:DP13))</f>
        <v>927935</v>
      </c>
      <c r="DQ9" s="104">
        <f t="shared" ref="DQ9" si="119">IF(DQ6="","",SUM(DQ10:DQ13))</f>
        <v>1017725.2</v>
      </c>
      <c r="DR9" s="104">
        <f t="shared" ref="DR9" si="120">IF(DR6="","",SUM(DR10:DR13))</f>
        <v>78950.3</v>
      </c>
      <c r="DS9" s="104">
        <f t="shared" ref="DS9" si="121">IF(DS6="","",SUM(DS10:DS13))</f>
        <v>158895.20000000001</v>
      </c>
      <c r="DT9" s="104">
        <f t="shared" ref="DT9" si="122">IF(DT6="","",SUM(DT10:DT13))</f>
        <v>251047.4</v>
      </c>
      <c r="DU9" s="104">
        <f t="shared" ref="DU9" si="123">IF(DU6="","",SUM(DU10:DU13))</f>
        <v>344152.4</v>
      </c>
      <c r="DV9" s="104">
        <f t="shared" ref="DV9" si="124">IF(DV6="","",SUM(DV10:DV13))</f>
        <v>433119.6</v>
      </c>
      <c r="DW9" s="104">
        <f t="shared" ref="DW9" si="125">IF(DW6="","",SUM(DW10:DW13))</f>
        <v>523872.6</v>
      </c>
      <c r="DX9" s="104">
        <f t="shared" ref="DX9" si="126">IF(DX6="","",SUM(DX10:DX13))</f>
        <v>611697.69999999995</v>
      </c>
      <c r="DY9" s="104">
        <f t="shared" ref="DY9" si="127">IF(DY6="","",SUM(DY10:DY13))</f>
        <v>705862.7</v>
      </c>
      <c r="DZ9" s="104">
        <f t="shared" ref="DZ9" si="128">IF(DZ6="","",SUM(DZ10:DZ13))</f>
        <v>795561.89999999991</v>
      </c>
      <c r="EA9" s="104">
        <f t="shared" ref="EA9" si="129">IF(EA6="","",SUM(EA10:EA13))</f>
        <v>891233.6</v>
      </c>
      <c r="EB9" s="104">
        <f t="shared" ref="EB9" si="130">IF(EB6="","",SUM(EB10:EB13))</f>
        <v>1004182.8</v>
      </c>
      <c r="EC9" s="104">
        <f t="shared" ref="EC9" si="131">IF(EC6="","",SUM(EC10:EC13))</f>
        <v>1097760.3999999999</v>
      </c>
      <c r="ED9" s="104">
        <f t="shared" ref="ED9" si="132">IF(ED6="","",SUM(ED10:ED13))</f>
        <v>86005.4</v>
      </c>
      <c r="EE9" s="104">
        <f t="shared" ref="EE9" si="133">IF(EE6="","",SUM(EE10:EE13))</f>
        <v>166270.09999999998</v>
      </c>
      <c r="EF9" s="104">
        <f t="shared" ref="EF9" si="134">IF(EF6="","",SUM(EF10:EF13))</f>
        <v>268749.3</v>
      </c>
      <c r="EG9" s="104">
        <f t="shared" ref="EG9" si="135">IF(EG6="","",SUM(EG10:EG13))</f>
        <v>351808.89999999997</v>
      </c>
      <c r="EH9" s="104">
        <f t="shared" ref="EH9" si="136">IF(EH6="","",SUM(EH10:EH13))</f>
        <v>449193.4</v>
      </c>
      <c r="EI9" s="104">
        <f t="shared" ref="EI9" si="137">IF(EI6="","",SUM(EI10:EI13))</f>
        <v>541747.6</v>
      </c>
      <c r="EJ9" s="104">
        <f t="shared" ref="EJ9" si="138">IF(EJ6="","",SUM(EJ10:EJ13))</f>
        <v>624046.10000000009</v>
      </c>
      <c r="EK9" s="104">
        <f t="shared" ref="EK9" si="139">IF(EK6="","",SUM(EK10:EK13))</f>
        <v>713530</v>
      </c>
      <c r="EL9" s="104">
        <f t="shared" ref="EL9" si="140">IF(EL6="","",SUM(EL10:EL13))</f>
        <v>802345.89999999991</v>
      </c>
      <c r="EM9" s="104">
        <f t="shared" ref="EM9" si="141">IF(EM6="","",SUM(EM10:EM13))</f>
        <v>902824.40000000014</v>
      </c>
      <c r="EN9" s="104">
        <f t="shared" ref="EN9" si="142">IF(EN6="","",SUM(EN10:EN13))</f>
        <v>1017107.8</v>
      </c>
      <c r="EO9" s="104">
        <f t="shared" ref="EO9" si="143">IF(EO6="","",SUM(EO10:EO13))</f>
        <v>1104723.8</v>
      </c>
      <c r="EP9" s="104">
        <f t="shared" ref="EP9" si="144">IF(EP6="","",SUM(EP10:EP13))</f>
        <v>87880.2</v>
      </c>
      <c r="EQ9" s="104">
        <f t="shared" ref="EQ9:ER9" si="145">IF(EQ6="","",SUM(EQ10:EQ13))</f>
        <v>169022.9</v>
      </c>
      <c r="ER9" s="104">
        <f t="shared" si="145"/>
        <v>258113.8</v>
      </c>
      <c r="ES9" s="104">
        <f t="shared" ref="ES9:ET9" si="146">IF(ES6="","",SUM(ES10:ES13))</f>
        <v>351304</v>
      </c>
      <c r="ET9" s="104">
        <f t="shared" si="146"/>
        <v>442436.1</v>
      </c>
      <c r="EU9" s="104">
        <f t="shared" ref="EU9:EV9" si="147">IF(EU6="","",SUM(EU10:EU13))</f>
        <v>523559.19999999995</v>
      </c>
      <c r="EV9" s="104">
        <f t="shared" si="147"/>
        <v>612075.6</v>
      </c>
      <c r="EW9" s="104">
        <f t="shared" ref="EW9:FA9" si="148">IF(EW6="","",SUM(EW10:EW13))</f>
        <v>697885.79999999993</v>
      </c>
      <c r="EX9" s="104">
        <f t="shared" si="148"/>
        <v>775312.2</v>
      </c>
      <c r="EY9" s="104">
        <f t="shared" si="148"/>
        <v>883739.3</v>
      </c>
      <c r="EZ9" s="104">
        <f t="shared" si="148"/>
        <v>1003041.9</v>
      </c>
      <c r="FA9" s="104">
        <f t="shared" si="148"/>
        <v>1090813</v>
      </c>
      <c r="FB9" s="104">
        <v>91893.7</v>
      </c>
      <c r="FC9" s="104">
        <v>170990.6</v>
      </c>
      <c r="FD9" s="104">
        <v>261845.5</v>
      </c>
      <c r="FE9" s="104">
        <v>342021.5</v>
      </c>
      <c r="FF9" s="104">
        <v>428104</v>
      </c>
      <c r="FG9" s="104">
        <v>507185.6</v>
      </c>
      <c r="FH9" s="104">
        <v>594623.9</v>
      </c>
      <c r="FI9" s="104">
        <v>672551.2</v>
      </c>
      <c r="FJ9" s="104">
        <v>755197.8</v>
      </c>
      <c r="FK9" s="104">
        <v>854349.6</v>
      </c>
      <c r="FL9" s="104">
        <v>951704.2</v>
      </c>
      <c r="FM9" s="104">
        <v>1033132.73033351</v>
      </c>
      <c r="FN9" s="104">
        <v>83956.6</v>
      </c>
      <c r="FO9" s="104">
        <v>166284.79999999999</v>
      </c>
      <c r="FP9" s="104">
        <v>242371.48168673</v>
      </c>
      <c r="FQ9" s="104">
        <v>281565.93500177999</v>
      </c>
      <c r="FR9" s="104">
        <v>314428.24426518998</v>
      </c>
      <c r="FS9" s="104">
        <v>360569.84600711998</v>
      </c>
      <c r="FT9" s="104">
        <v>426081.95583877998</v>
      </c>
      <c r="FU9" s="104">
        <v>495028.10566254001</v>
      </c>
      <c r="FV9" s="104">
        <v>571446.32048189</v>
      </c>
      <c r="FW9" s="104">
        <v>657626.66399599996</v>
      </c>
      <c r="FX9" s="104">
        <v>744198.77172803995</v>
      </c>
      <c r="FY9" s="104">
        <v>868141.40991798998</v>
      </c>
      <c r="FZ9" s="104">
        <v>82144.583838830004</v>
      </c>
      <c r="GA9" s="104">
        <v>164811.10872768</v>
      </c>
      <c r="GB9" s="104">
        <v>267216.62464464997</v>
      </c>
      <c r="GC9" s="104">
        <v>361011.56663973001</v>
      </c>
      <c r="GD9" s="104">
        <v>451343.82801633002</v>
      </c>
      <c r="GE9" s="104">
        <v>550771.12033323001</v>
      </c>
      <c r="GF9" s="104">
        <v>646643.26888124004</v>
      </c>
      <c r="GG9" s="1">
        <v>745849.73370750004</v>
      </c>
      <c r="GH9" s="1">
        <v>852137.26919909997</v>
      </c>
      <c r="GI9" s="1">
        <v>971016.38523496001</v>
      </c>
      <c r="GJ9" s="1">
        <v>1102443.8920508099</v>
      </c>
      <c r="GK9" s="1">
        <f>SUM(GK10:GK14)</f>
        <v>3302291.9621504298</v>
      </c>
    </row>
    <row r="10" spans="1:193" x14ac:dyDescent="0.25">
      <c r="A10" s="79" t="s">
        <v>141</v>
      </c>
      <c r="B10" s="103">
        <v>6946.1</v>
      </c>
      <c r="C10" s="103">
        <v>13728.2</v>
      </c>
      <c r="D10" s="103">
        <v>21802.9</v>
      </c>
      <c r="E10" s="103">
        <v>27780</v>
      </c>
      <c r="F10" s="103">
        <v>36635.199999999997</v>
      </c>
      <c r="G10" s="103">
        <v>45854.8</v>
      </c>
      <c r="H10" s="103">
        <v>53606.8</v>
      </c>
      <c r="I10" s="103">
        <v>63439.6</v>
      </c>
      <c r="J10" s="103">
        <v>72178.5</v>
      </c>
      <c r="K10" s="103">
        <v>82637.5</v>
      </c>
      <c r="L10" s="103">
        <v>94751.8</v>
      </c>
      <c r="M10" s="103">
        <v>105742.5</v>
      </c>
      <c r="N10" s="103">
        <v>9582.1</v>
      </c>
      <c r="O10" s="103">
        <v>19000.2</v>
      </c>
      <c r="P10" s="103">
        <v>29679</v>
      </c>
      <c r="Q10" s="103">
        <v>37834.5</v>
      </c>
      <c r="R10" s="103">
        <v>48401.5</v>
      </c>
      <c r="S10" s="103">
        <v>57958.3</v>
      </c>
      <c r="T10" s="103">
        <v>69291.899999999994</v>
      </c>
      <c r="U10" s="103">
        <v>81246.100000000006</v>
      </c>
      <c r="V10" s="103">
        <v>92335.6</v>
      </c>
      <c r="W10" s="103">
        <v>105939.3</v>
      </c>
      <c r="X10" s="103">
        <v>121387.9</v>
      </c>
      <c r="Y10" s="103">
        <v>134576</v>
      </c>
      <c r="Z10" s="103">
        <v>11724.7</v>
      </c>
      <c r="AA10" s="103">
        <v>22906.799999999999</v>
      </c>
      <c r="AB10" s="103">
        <v>33117.4</v>
      </c>
      <c r="AC10" s="103">
        <v>45472.6</v>
      </c>
      <c r="AD10" s="103">
        <v>57909.9</v>
      </c>
      <c r="AE10" s="103">
        <v>69759</v>
      </c>
      <c r="AF10" s="103">
        <v>84191.3</v>
      </c>
      <c r="AG10" s="103">
        <v>98578</v>
      </c>
      <c r="AH10" s="103">
        <v>112613.9</v>
      </c>
      <c r="AI10" s="103">
        <v>128981.4</v>
      </c>
      <c r="AJ10" s="103">
        <v>143203.4</v>
      </c>
      <c r="AK10" s="103">
        <v>156816</v>
      </c>
      <c r="AL10" s="103">
        <v>9556.1</v>
      </c>
      <c r="AM10" s="103">
        <v>18514.3</v>
      </c>
      <c r="AN10" s="103">
        <v>27774.2</v>
      </c>
      <c r="AO10" s="103">
        <v>35787.300000000003</v>
      </c>
      <c r="AP10" s="103">
        <v>43987.199999999997</v>
      </c>
      <c r="AQ10" s="103">
        <v>53762</v>
      </c>
      <c r="AR10" s="103">
        <v>63973.3</v>
      </c>
      <c r="AS10" s="103">
        <v>73497.5</v>
      </c>
      <c r="AT10" s="103">
        <v>83566.3</v>
      </c>
      <c r="AU10" s="103">
        <v>94703.7</v>
      </c>
      <c r="AV10" s="103">
        <v>106409.7</v>
      </c>
      <c r="AW10" s="103">
        <v>117256</v>
      </c>
      <c r="AX10" s="103">
        <v>8595.2999999999993</v>
      </c>
      <c r="AY10" s="103">
        <v>17419.900000000001</v>
      </c>
      <c r="AZ10" s="103">
        <v>28113.1</v>
      </c>
      <c r="BA10" s="103">
        <v>36999.9</v>
      </c>
      <c r="BB10" s="103">
        <v>46498.1</v>
      </c>
      <c r="BC10" s="103">
        <v>56677.3</v>
      </c>
      <c r="BD10" s="103">
        <v>66833.2</v>
      </c>
      <c r="BE10" s="103">
        <v>77799.7</v>
      </c>
      <c r="BF10" s="103">
        <v>88298.4</v>
      </c>
      <c r="BG10" s="103">
        <v>100124.9</v>
      </c>
      <c r="BH10" s="103">
        <v>113354.1</v>
      </c>
      <c r="BI10" s="103">
        <v>126123</v>
      </c>
      <c r="BJ10" s="103">
        <v>9547.6</v>
      </c>
      <c r="BK10" s="103">
        <v>20102.8</v>
      </c>
      <c r="BL10" s="103">
        <v>31920</v>
      </c>
      <c r="BM10" s="103">
        <v>41725.5</v>
      </c>
      <c r="BN10" s="103">
        <v>54087.4</v>
      </c>
      <c r="BO10" s="103">
        <v>66542.8</v>
      </c>
      <c r="BP10" s="103">
        <v>78071</v>
      </c>
      <c r="BQ10" s="103">
        <v>91506.2</v>
      </c>
      <c r="BR10" s="103">
        <v>104762.5</v>
      </c>
      <c r="BS10" s="103">
        <v>118341.2</v>
      </c>
      <c r="BT10" s="103">
        <v>133665</v>
      </c>
      <c r="BU10" s="103">
        <v>146510.29999999999</v>
      </c>
      <c r="BV10" s="103">
        <v>11640.1</v>
      </c>
      <c r="BW10" s="103">
        <v>23194.5</v>
      </c>
      <c r="BX10" s="103">
        <v>35167.9</v>
      </c>
      <c r="BY10" s="103">
        <v>45075.5</v>
      </c>
      <c r="BZ10" s="103">
        <v>57646.9</v>
      </c>
      <c r="CA10" s="103">
        <v>69397.8</v>
      </c>
      <c r="CB10" s="103">
        <v>81930.600000000006</v>
      </c>
      <c r="CC10" s="103">
        <v>94667.1</v>
      </c>
      <c r="CD10" s="103">
        <v>107259.1</v>
      </c>
      <c r="CE10" s="103">
        <v>122250.7</v>
      </c>
      <c r="CF10" s="103">
        <v>138816.20000000001</v>
      </c>
      <c r="CG10" s="103">
        <v>152274.4</v>
      </c>
      <c r="CH10" s="103">
        <v>12290.8</v>
      </c>
      <c r="CI10" s="103">
        <v>23685.7</v>
      </c>
      <c r="CJ10" s="103">
        <v>34305.4</v>
      </c>
      <c r="CK10" s="103">
        <v>46359.8</v>
      </c>
      <c r="CL10" s="103">
        <v>58770.9</v>
      </c>
      <c r="CM10" s="103">
        <v>70008.399999999994</v>
      </c>
      <c r="CN10" s="103">
        <v>82736.7</v>
      </c>
      <c r="CO10" s="103">
        <v>95376.9</v>
      </c>
      <c r="CP10" s="103">
        <v>109597</v>
      </c>
      <c r="CQ10" s="103">
        <v>125055.4</v>
      </c>
      <c r="CR10" s="103">
        <v>139962.6</v>
      </c>
      <c r="CS10" s="103">
        <v>154576.1</v>
      </c>
      <c r="CT10" s="103">
        <v>12192.6</v>
      </c>
      <c r="CU10" s="103">
        <v>24216.6</v>
      </c>
      <c r="CV10" s="103">
        <v>38937.699999999997</v>
      </c>
      <c r="CW10" s="103">
        <v>51926.3</v>
      </c>
      <c r="CX10" s="103">
        <v>66872.600000000006</v>
      </c>
      <c r="CY10" s="103">
        <v>79457.3</v>
      </c>
      <c r="CZ10" s="103">
        <v>93799.8</v>
      </c>
      <c r="DA10" s="103">
        <v>107665</v>
      </c>
      <c r="DB10" s="103">
        <v>121560.6</v>
      </c>
      <c r="DC10" s="103">
        <v>137716</v>
      </c>
      <c r="DD10" s="103">
        <v>154016.4</v>
      </c>
      <c r="DE10" s="103">
        <v>169119.9</v>
      </c>
      <c r="DF10" s="103">
        <v>12541.6</v>
      </c>
      <c r="DG10" s="103">
        <v>24795.4</v>
      </c>
      <c r="DH10" s="103">
        <v>38844.9</v>
      </c>
      <c r="DI10" s="103">
        <v>51436.6</v>
      </c>
      <c r="DJ10" s="103">
        <v>64503.1</v>
      </c>
      <c r="DK10" s="103">
        <v>77965.399999999994</v>
      </c>
      <c r="DL10" s="103">
        <v>93649</v>
      </c>
      <c r="DM10" s="103">
        <v>106891.7</v>
      </c>
      <c r="DN10" s="103">
        <v>122648.3</v>
      </c>
      <c r="DO10" s="103">
        <v>139425.29999999999</v>
      </c>
      <c r="DP10" s="103">
        <v>157557.20000000001</v>
      </c>
      <c r="DQ10" s="103">
        <v>174568.2</v>
      </c>
      <c r="DR10" s="103">
        <v>13498.9</v>
      </c>
      <c r="DS10" s="103">
        <v>27315.4</v>
      </c>
      <c r="DT10" s="103">
        <v>40863.800000000003</v>
      </c>
      <c r="DU10" s="103">
        <v>54309.3</v>
      </c>
      <c r="DV10" s="103">
        <v>70979</v>
      </c>
      <c r="DW10" s="103">
        <v>85967.2</v>
      </c>
      <c r="DX10" s="103">
        <v>100940.5</v>
      </c>
      <c r="DY10" s="103">
        <v>117000.5</v>
      </c>
      <c r="DZ10" s="103">
        <v>132889.5</v>
      </c>
      <c r="EA10" s="103">
        <v>149469.70000000001</v>
      </c>
      <c r="EB10" s="103">
        <v>168122.9</v>
      </c>
      <c r="EC10" s="103">
        <v>185521.2</v>
      </c>
      <c r="ED10" s="103">
        <v>14686.3</v>
      </c>
      <c r="EE10" s="103">
        <v>27750.3</v>
      </c>
      <c r="EF10" s="103">
        <v>42489.9</v>
      </c>
      <c r="EG10" s="103">
        <v>54003.6</v>
      </c>
      <c r="EH10" s="103">
        <v>69238.2</v>
      </c>
      <c r="EI10" s="103">
        <v>84141.2</v>
      </c>
      <c r="EJ10" s="103">
        <v>97991.1</v>
      </c>
      <c r="EK10" s="103">
        <v>112988.3</v>
      </c>
      <c r="EL10" s="103">
        <v>127479.1</v>
      </c>
      <c r="EM10" s="103">
        <v>145072.79999999999</v>
      </c>
      <c r="EN10" s="103">
        <v>163723.20000000001</v>
      </c>
      <c r="EO10" s="103">
        <v>179188</v>
      </c>
      <c r="EP10" s="103">
        <v>14618.5</v>
      </c>
      <c r="EQ10" s="103">
        <v>28250.400000000001</v>
      </c>
      <c r="ER10" s="103">
        <v>41428.300000000003</v>
      </c>
      <c r="ES10" s="103">
        <v>55404.5</v>
      </c>
      <c r="ET10" s="103">
        <v>69120</v>
      </c>
      <c r="EU10" s="103">
        <v>81937.7</v>
      </c>
      <c r="EV10" s="103">
        <v>95583.5</v>
      </c>
      <c r="EW10" s="103">
        <v>109873</v>
      </c>
      <c r="EX10" s="103">
        <v>121654.3</v>
      </c>
      <c r="EY10" s="103">
        <v>139381</v>
      </c>
      <c r="EZ10" s="103">
        <v>159522.4</v>
      </c>
      <c r="FA10" s="103">
        <v>175367.6</v>
      </c>
      <c r="FB10" s="103">
        <v>13637</v>
      </c>
      <c r="FC10" s="103">
        <v>27678.6</v>
      </c>
      <c r="FD10" s="103">
        <v>40803.300000000003</v>
      </c>
      <c r="FE10" s="103">
        <v>53003.7</v>
      </c>
      <c r="FF10" s="103">
        <v>66999.100000000006</v>
      </c>
      <c r="FG10" s="103">
        <v>79979.399999999994</v>
      </c>
      <c r="FH10" s="103">
        <v>94205.4</v>
      </c>
      <c r="FI10" s="103">
        <v>107217.8</v>
      </c>
      <c r="FJ10" s="103">
        <v>120040.7</v>
      </c>
      <c r="FK10" s="103">
        <v>135580.1</v>
      </c>
      <c r="FL10" s="103">
        <v>150983.1</v>
      </c>
      <c r="FM10" s="103">
        <v>164224</v>
      </c>
      <c r="FN10" s="103">
        <v>12559.4</v>
      </c>
      <c r="FO10" s="103">
        <v>24044.9</v>
      </c>
      <c r="FP10" s="103">
        <v>35143.357955150001</v>
      </c>
      <c r="FQ10" s="103">
        <v>41322.192370140001</v>
      </c>
      <c r="FR10" s="103">
        <v>46748.607115389997</v>
      </c>
      <c r="FS10" s="103">
        <v>54337.397928279999</v>
      </c>
      <c r="FT10" s="103">
        <v>64761.900940159998</v>
      </c>
      <c r="FU10" s="103">
        <v>75778.103439019993</v>
      </c>
      <c r="FV10" s="103">
        <v>89319.070977369993</v>
      </c>
      <c r="FW10" s="103">
        <v>102413.07731820999</v>
      </c>
      <c r="FX10" s="1">
        <v>114100.86223997</v>
      </c>
      <c r="FY10" s="103">
        <v>133732.90701160999</v>
      </c>
      <c r="FZ10" s="96">
        <v>12970.604209249999</v>
      </c>
      <c r="GA10" s="96">
        <v>25688.064782289999</v>
      </c>
      <c r="GB10" s="96">
        <v>40475.386255819998</v>
      </c>
      <c r="GC10" s="103">
        <v>54397.277737069999</v>
      </c>
      <c r="GD10" s="103">
        <v>68300.396155990005</v>
      </c>
      <c r="GE10" s="103">
        <v>82358.430686370004</v>
      </c>
      <c r="GF10" s="103">
        <v>96819.440006789999</v>
      </c>
      <c r="GG10" s="1">
        <v>111429.7884569</v>
      </c>
      <c r="GH10" s="1">
        <v>126127.88272720001</v>
      </c>
      <c r="GI10" s="1">
        <v>143941.04647706999</v>
      </c>
      <c r="GJ10" s="1">
        <v>163269.56760288001</v>
      </c>
      <c r="GK10" s="1">
        <v>182035.65710262998</v>
      </c>
    </row>
    <row r="11" spans="1:193" x14ac:dyDescent="0.25">
      <c r="A11" s="78" t="s">
        <v>142</v>
      </c>
      <c r="B11" s="103">
        <v>155.19999999999999</v>
      </c>
      <c r="C11" s="103">
        <v>376.3</v>
      </c>
      <c r="D11" s="103">
        <v>599.5</v>
      </c>
      <c r="E11" s="103">
        <v>678.9</v>
      </c>
      <c r="F11" s="103">
        <v>734.4</v>
      </c>
      <c r="G11" s="103">
        <v>763.4</v>
      </c>
      <c r="H11" s="103">
        <v>868.1</v>
      </c>
      <c r="I11" s="103">
        <v>982.6</v>
      </c>
      <c r="J11" s="103">
        <v>1053.9000000000001</v>
      </c>
      <c r="K11" s="103">
        <v>1161.9000000000001</v>
      </c>
      <c r="L11" s="103">
        <v>1227.7</v>
      </c>
      <c r="M11" s="103">
        <v>1284.3</v>
      </c>
      <c r="N11" s="103">
        <v>1279.8</v>
      </c>
      <c r="O11" s="103">
        <v>1472.3</v>
      </c>
      <c r="P11" s="103">
        <v>1655.8</v>
      </c>
      <c r="Q11" s="103">
        <v>1851</v>
      </c>
      <c r="R11" s="103">
        <v>2056.3000000000002</v>
      </c>
      <c r="S11" s="103">
        <v>2305.3000000000002</v>
      </c>
      <c r="T11" s="103">
        <v>2500.6999999999998</v>
      </c>
      <c r="U11" s="103">
        <v>2694.8</v>
      </c>
      <c r="V11" s="103">
        <v>2909.8</v>
      </c>
      <c r="W11" s="103">
        <v>3085.4</v>
      </c>
      <c r="X11" s="103">
        <v>3335.8</v>
      </c>
      <c r="Y11" s="103">
        <v>2432</v>
      </c>
      <c r="Z11" s="103">
        <v>1298.3</v>
      </c>
      <c r="AA11" s="103">
        <v>1525</v>
      </c>
      <c r="AB11" s="103">
        <v>1834.8</v>
      </c>
      <c r="AC11" s="103">
        <v>2154.1</v>
      </c>
      <c r="AD11" s="103">
        <v>2472.3000000000002</v>
      </c>
      <c r="AE11" s="103">
        <v>2849.6</v>
      </c>
      <c r="AF11" s="103">
        <v>3163.9</v>
      </c>
      <c r="AG11" s="103">
        <v>3459.9</v>
      </c>
      <c r="AH11" s="103">
        <v>3795.1</v>
      </c>
      <c r="AI11" s="103">
        <v>4219.8</v>
      </c>
      <c r="AJ11" s="103">
        <v>4505.5</v>
      </c>
      <c r="AK11" s="103">
        <v>4667.3</v>
      </c>
      <c r="AL11" s="103">
        <v>558.4</v>
      </c>
      <c r="AM11" s="103">
        <v>828.5</v>
      </c>
      <c r="AN11" s="103">
        <v>1061.5</v>
      </c>
      <c r="AO11" s="103">
        <v>1407.6</v>
      </c>
      <c r="AP11" s="103">
        <v>1715.7</v>
      </c>
      <c r="AQ11" s="103">
        <v>2073.8000000000002</v>
      </c>
      <c r="AR11" s="103">
        <v>2385.1999999999998</v>
      </c>
      <c r="AS11" s="103">
        <v>2680.7</v>
      </c>
      <c r="AT11" s="103">
        <v>3282.5</v>
      </c>
      <c r="AU11" s="103">
        <v>3653.8</v>
      </c>
      <c r="AV11" s="103">
        <v>4074</v>
      </c>
      <c r="AW11" s="103">
        <v>4677.3</v>
      </c>
      <c r="AX11" s="103">
        <v>369</v>
      </c>
      <c r="AY11" s="103">
        <v>705.3</v>
      </c>
      <c r="AZ11" s="103">
        <v>1056.3</v>
      </c>
      <c r="BA11" s="103">
        <v>1335.6</v>
      </c>
      <c r="BB11" s="103">
        <v>1680.6</v>
      </c>
      <c r="BC11" s="103">
        <v>1984.3</v>
      </c>
      <c r="BD11" s="103">
        <v>2299.9</v>
      </c>
      <c r="BE11" s="103">
        <v>2658.7</v>
      </c>
      <c r="BF11" s="103">
        <v>3000.9</v>
      </c>
      <c r="BG11" s="103">
        <v>3349.2</v>
      </c>
      <c r="BH11" s="103">
        <v>3696.3</v>
      </c>
      <c r="BI11" s="103">
        <v>3990.3</v>
      </c>
      <c r="BJ11" s="103">
        <v>308.8</v>
      </c>
      <c r="BK11" s="103">
        <v>597.29999999999995</v>
      </c>
      <c r="BL11" s="103">
        <v>932.3</v>
      </c>
      <c r="BM11" s="103">
        <v>1224.3</v>
      </c>
      <c r="BN11" s="103">
        <v>1589.5</v>
      </c>
      <c r="BO11" s="103">
        <v>1958.4</v>
      </c>
      <c r="BP11" s="103">
        <v>2276.6999999999998</v>
      </c>
      <c r="BQ11" s="103">
        <v>2563.8000000000002</v>
      </c>
      <c r="BR11" s="103">
        <v>2912.6</v>
      </c>
      <c r="BS11" s="103">
        <v>3296.7</v>
      </c>
      <c r="BT11" s="103">
        <v>3659.4</v>
      </c>
      <c r="BU11" s="103">
        <v>3990.4</v>
      </c>
      <c r="BV11" s="103">
        <v>288.10000000000002</v>
      </c>
      <c r="BW11" s="103">
        <v>565.6</v>
      </c>
      <c r="BX11" s="103">
        <v>861.7</v>
      </c>
      <c r="BY11" s="103">
        <v>1137.8</v>
      </c>
      <c r="BZ11" s="103">
        <v>1576.7</v>
      </c>
      <c r="CA11" s="103">
        <v>1880.1</v>
      </c>
      <c r="CB11" s="103">
        <v>2181.3000000000002</v>
      </c>
      <c r="CC11" s="103">
        <v>2473.1999999999998</v>
      </c>
      <c r="CD11" s="103">
        <v>2809.7</v>
      </c>
      <c r="CE11" s="103">
        <v>3194.3</v>
      </c>
      <c r="CF11" s="103">
        <v>3570.8</v>
      </c>
      <c r="CG11" s="103">
        <v>3823.6</v>
      </c>
      <c r="CH11" s="103">
        <v>273.89999999999998</v>
      </c>
      <c r="CI11" s="103">
        <v>583.29999999999995</v>
      </c>
      <c r="CJ11" s="103">
        <v>779.5</v>
      </c>
      <c r="CK11" s="103">
        <v>1015</v>
      </c>
      <c r="CL11" s="103">
        <v>1240.0999999999999</v>
      </c>
      <c r="CM11" s="103">
        <v>1466.5</v>
      </c>
      <c r="CN11" s="103">
        <v>1655.6</v>
      </c>
      <c r="CO11" s="103">
        <v>1975.3</v>
      </c>
      <c r="CP11" s="103">
        <v>2311.4</v>
      </c>
      <c r="CQ11" s="103">
        <v>3317.7</v>
      </c>
      <c r="CR11" s="103">
        <v>4487.2</v>
      </c>
      <c r="CS11" s="103">
        <v>4876.5</v>
      </c>
      <c r="CT11" s="103">
        <v>363.6</v>
      </c>
      <c r="CU11" s="103">
        <v>693.1</v>
      </c>
      <c r="CV11" s="103">
        <v>1108.3</v>
      </c>
      <c r="CW11" s="103">
        <v>1525.4</v>
      </c>
      <c r="CX11" s="103">
        <v>2043.4</v>
      </c>
      <c r="CY11" s="103">
        <v>2490.4</v>
      </c>
      <c r="CZ11" s="103">
        <v>2906.3</v>
      </c>
      <c r="DA11" s="103">
        <v>3262.6</v>
      </c>
      <c r="DB11" s="103">
        <v>3660.3</v>
      </c>
      <c r="DC11" s="103">
        <v>4115.8</v>
      </c>
      <c r="DD11" s="103">
        <v>4489.1000000000004</v>
      </c>
      <c r="DE11" s="103">
        <v>4853.3</v>
      </c>
      <c r="DF11" s="103">
        <v>355.4</v>
      </c>
      <c r="DG11" s="103">
        <v>652.5</v>
      </c>
      <c r="DH11" s="103">
        <v>1017.1</v>
      </c>
      <c r="DI11" s="103">
        <v>1370.7</v>
      </c>
      <c r="DJ11" s="103">
        <v>1812.2</v>
      </c>
      <c r="DK11" s="103">
        <v>2225.1999999999998</v>
      </c>
      <c r="DL11" s="103">
        <v>2596.3000000000002</v>
      </c>
      <c r="DM11" s="103">
        <v>2939.7</v>
      </c>
      <c r="DN11" s="103">
        <v>3313.2</v>
      </c>
      <c r="DO11" s="103">
        <v>3726.8</v>
      </c>
      <c r="DP11" s="103">
        <v>4099.2</v>
      </c>
      <c r="DQ11" s="103">
        <v>4468</v>
      </c>
      <c r="DR11" s="103">
        <v>342</v>
      </c>
      <c r="DS11" s="103">
        <v>723.7</v>
      </c>
      <c r="DT11" s="103">
        <v>1153.5999999999999</v>
      </c>
      <c r="DU11" s="103">
        <v>1617.1</v>
      </c>
      <c r="DV11" s="103">
        <v>2078.9</v>
      </c>
      <c r="DW11" s="103">
        <v>2580.1999999999998</v>
      </c>
      <c r="DX11" s="103">
        <v>2967.1</v>
      </c>
      <c r="DY11" s="103">
        <v>3347.3</v>
      </c>
      <c r="DZ11" s="103">
        <v>3735</v>
      </c>
      <c r="EA11" s="103">
        <v>4186.3</v>
      </c>
      <c r="EB11" s="103">
        <v>4637.2</v>
      </c>
      <c r="EC11" s="103">
        <v>5072.7</v>
      </c>
      <c r="ED11" s="103">
        <v>469.7</v>
      </c>
      <c r="EE11" s="103">
        <v>917</v>
      </c>
      <c r="EF11" s="103">
        <v>1395.3</v>
      </c>
      <c r="EG11" s="103">
        <v>1787.7</v>
      </c>
      <c r="EH11" s="103">
        <v>2331.5</v>
      </c>
      <c r="EI11" s="103">
        <v>2834.1</v>
      </c>
      <c r="EJ11" s="103">
        <v>3275.8</v>
      </c>
      <c r="EK11" s="103">
        <v>3732.5</v>
      </c>
      <c r="EL11" s="103">
        <v>4201.8</v>
      </c>
      <c r="EM11" s="103">
        <v>4708</v>
      </c>
      <c r="EN11" s="103">
        <v>5225.2</v>
      </c>
      <c r="EO11" s="103">
        <v>5638.5</v>
      </c>
      <c r="EP11" s="103">
        <v>478</v>
      </c>
      <c r="EQ11" s="103">
        <v>898.5</v>
      </c>
      <c r="ER11" s="103">
        <v>1362.7</v>
      </c>
      <c r="ES11" s="103">
        <v>1843.4</v>
      </c>
      <c r="ET11" s="103">
        <v>2343.6</v>
      </c>
      <c r="EU11" s="103">
        <v>2768.4</v>
      </c>
      <c r="EV11" s="103">
        <v>3247.2</v>
      </c>
      <c r="EW11" s="103">
        <v>3694.7</v>
      </c>
      <c r="EX11" s="103">
        <v>4062.3</v>
      </c>
      <c r="EY11" s="103">
        <v>4546</v>
      </c>
      <c r="EZ11" s="103">
        <v>5048.1000000000004</v>
      </c>
      <c r="FA11" s="103">
        <v>5467.7</v>
      </c>
      <c r="FB11" s="103">
        <v>461.4</v>
      </c>
      <c r="FC11" s="103">
        <v>828.4</v>
      </c>
      <c r="FD11" s="103">
        <v>1203.9000000000001</v>
      </c>
      <c r="FE11" s="103">
        <v>1606.1</v>
      </c>
      <c r="FF11" s="103">
        <v>2076.5</v>
      </c>
      <c r="FG11" s="103">
        <v>2630</v>
      </c>
      <c r="FH11" s="103">
        <v>3168.3</v>
      </c>
      <c r="FI11" s="103">
        <v>3567.1</v>
      </c>
      <c r="FJ11" s="103">
        <v>4044.7</v>
      </c>
      <c r="FK11" s="103">
        <v>4580</v>
      </c>
      <c r="FL11" s="103">
        <v>5034.2</v>
      </c>
      <c r="FM11" s="103">
        <v>5411.9</v>
      </c>
      <c r="FN11" s="103">
        <v>441.7</v>
      </c>
      <c r="FO11" s="103">
        <v>901.5</v>
      </c>
      <c r="FP11" s="103">
        <v>1337.60539509</v>
      </c>
      <c r="FQ11" s="103">
        <v>1831.9748668300001</v>
      </c>
      <c r="FR11" s="103">
        <v>2243.5826439500001</v>
      </c>
      <c r="FS11" s="103">
        <v>2672.1536394899999</v>
      </c>
      <c r="FT11" s="103">
        <v>3094.9883381899999</v>
      </c>
      <c r="FU11" s="103">
        <v>3520.0237669399999</v>
      </c>
      <c r="FV11" s="103">
        <v>3969.0062997300001</v>
      </c>
      <c r="FW11" s="103">
        <v>4469.7881710600004</v>
      </c>
      <c r="FX11" s="1">
        <v>4959.1629265399997</v>
      </c>
      <c r="FY11" s="103">
        <v>5470.5584669700002</v>
      </c>
      <c r="FZ11" s="96">
        <v>464.58561380999998</v>
      </c>
      <c r="GA11" s="96">
        <v>1010.31222643</v>
      </c>
      <c r="GB11" s="96">
        <v>1572.6128966700001</v>
      </c>
      <c r="GC11" s="103">
        <v>2046.80951484</v>
      </c>
      <c r="GD11" s="103">
        <v>2565.2466448199998</v>
      </c>
      <c r="GE11" s="103">
        <v>3173.65168167</v>
      </c>
      <c r="GF11" s="103">
        <v>3794.09872877</v>
      </c>
      <c r="GG11" s="1">
        <v>4304.7813984100003</v>
      </c>
      <c r="GH11" s="1">
        <v>4823.1966077300003</v>
      </c>
      <c r="GI11" s="1">
        <v>5343.2004619700001</v>
      </c>
      <c r="GJ11" s="1">
        <v>5796.8161823700002</v>
      </c>
      <c r="GK11" s="1">
        <v>6274.1121763300007</v>
      </c>
    </row>
    <row r="12" spans="1:193" x14ac:dyDescent="0.25">
      <c r="A12" s="79" t="s">
        <v>143</v>
      </c>
      <c r="B12" s="103">
        <v>22161.599999999999</v>
      </c>
      <c r="C12" s="103">
        <v>43730.7</v>
      </c>
      <c r="D12" s="103">
        <v>69141.399999999994</v>
      </c>
      <c r="E12" s="103">
        <v>89382.7</v>
      </c>
      <c r="F12" s="103">
        <v>116068.4</v>
      </c>
      <c r="G12" s="103">
        <v>142954.79999999999</v>
      </c>
      <c r="H12" s="103">
        <v>169269.6</v>
      </c>
      <c r="I12" s="103">
        <v>198376</v>
      </c>
      <c r="J12" s="103">
        <v>225012.1</v>
      </c>
      <c r="K12" s="103">
        <v>255057.3</v>
      </c>
      <c r="L12" s="103">
        <v>290211</v>
      </c>
      <c r="M12" s="103">
        <v>319751.59999999998</v>
      </c>
      <c r="N12" s="103">
        <v>29475.5</v>
      </c>
      <c r="O12" s="103">
        <v>57288.9</v>
      </c>
      <c r="P12" s="103">
        <v>91002.9</v>
      </c>
      <c r="Q12" s="103">
        <v>117832.3</v>
      </c>
      <c r="R12" s="103">
        <v>152171</v>
      </c>
      <c r="S12" s="103">
        <v>180922.7</v>
      </c>
      <c r="T12" s="103">
        <v>216379</v>
      </c>
      <c r="U12" s="103">
        <v>253376</v>
      </c>
      <c r="V12" s="103">
        <v>287906.40000000002</v>
      </c>
      <c r="W12" s="103">
        <v>328209.90000000002</v>
      </c>
      <c r="X12" s="103">
        <v>373160.5</v>
      </c>
      <c r="Y12" s="103">
        <v>410802.9</v>
      </c>
      <c r="Z12" s="103">
        <v>38800.5</v>
      </c>
      <c r="AA12" s="103">
        <v>76586.5</v>
      </c>
      <c r="AB12" s="103">
        <v>110962.7</v>
      </c>
      <c r="AC12" s="103">
        <v>152389.20000000001</v>
      </c>
      <c r="AD12" s="103">
        <v>196222.8</v>
      </c>
      <c r="AE12" s="103">
        <v>235196.5</v>
      </c>
      <c r="AF12" s="103">
        <v>283335.40000000002</v>
      </c>
      <c r="AG12" s="103">
        <v>329539.7</v>
      </c>
      <c r="AH12" s="103">
        <v>373293.8</v>
      </c>
      <c r="AI12" s="103">
        <v>421979.2</v>
      </c>
      <c r="AJ12" s="103">
        <v>460438.4</v>
      </c>
      <c r="AK12" s="103">
        <v>494492.8</v>
      </c>
      <c r="AL12" s="103">
        <v>28819.200000000001</v>
      </c>
      <c r="AM12" s="103">
        <v>57437.7</v>
      </c>
      <c r="AN12" s="103">
        <v>87737.5</v>
      </c>
      <c r="AO12" s="103">
        <v>116525.9</v>
      </c>
      <c r="AP12" s="103">
        <v>145251.4</v>
      </c>
      <c r="AQ12" s="103">
        <v>175168.7</v>
      </c>
      <c r="AR12" s="103">
        <v>207757.6</v>
      </c>
      <c r="AS12" s="103">
        <v>239665.4</v>
      </c>
      <c r="AT12" s="103">
        <v>271067.3</v>
      </c>
      <c r="AU12" s="103">
        <v>306656.40000000002</v>
      </c>
      <c r="AV12" s="103">
        <v>342758.3</v>
      </c>
      <c r="AW12" s="103">
        <v>378934.4</v>
      </c>
      <c r="AX12" s="103">
        <v>31656.2</v>
      </c>
      <c r="AY12" s="103">
        <v>64791.4</v>
      </c>
      <c r="AZ12" s="103">
        <v>104195.7</v>
      </c>
      <c r="BA12" s="103">
        <v>137601.4</v>
      </c>
      <c r="BB12" s="103">
        <v>174668</v>
      </c>
      <c r="BC12" s="103">
        <v>210169.60000000001</v>
      </c>
      <c r="BD12" s="103">
        <v>247215.7</v>
      </c>
      <c r="BE12" s="103">
        <v>283954.09999999998</v>
      </c>
      <c r="BF12" s="103">
        <v>317648.2</v>
      </c>
      <c r="BG12" s="103">
        <v>352114</v>
      </c>
      <c r="BH12" s="103">
        <v>394413.9</v>
      </c>
      <c r="BI12" s="103">
        <v>434303.2</v>
      </c>
      <c r="BJ12" s="103">
        <v>33085.4</v>
      </c>
      <c r="BK12" s="103">
        <v>66958.600000000006</v>
      </c>
      <c r="BL12" s="103">
        <v>108389.4</v>
      </c>
      <c r="BM12" s="103">
        <v>141962</v>
      </c>
      <c r="BN12" s="103">
        <v>185698</v>
      </c>
      <c r="BO12" s="103">
        <v>228847.4</v>
      </c>
      <c r="BP12" s="103">
        <v>270402.2</v>
      </c>
      <c r="BQ12" s="103">
        <v>316021.09999999998</v>
      </c>
      <c r="BR12" s="103">
        <v>360428.6</v>
      </c>
      <c r="BS12" s="103">
        <v>407009.7</v>
      </c>
      <c r="BT12" s="103">
        <v>459992.8</v>
      </c>
      <c r="BU12" s="103">
        <v>504639.2</v>
      </c>
      <c r="BV12" s="103">
        <v>44343.1</v>
      </c>
      <c r="BW12" s="103">
        <v>85971.6</v>
      </c>
      <c r="BX12" s="103">
        <v>134918.9</v>
      </c>
      <c r="BY12" s="103">
        <v>173645.7</v>
      </c>
      <c r="BZ12" s="103">
        <v>219223.3</v>
      </c>
      <c r="CA12" s="103">
        <v>260518.2</v>
      </c>
      <c r="CB12" s="103">
        <v>306970.5</v>
      </c>
      <c r="CC12" s="103">
        <v>354078.6</v>
      </c>
      <c r="CD12" s="103">
        <v>392778.4</v>
      </c>
      <c r="CE12" s="103">
        <v>441525.2</v>
      </c>
      <c r="CF12" s="103">
        <v>494617.1</v>
      </c>
      <c r="CG12" s="103">
        <v>538340</v>
      </c>
      <c r="CH12" s="103">
        <v>44364.4</v>
      </c>
      <c r="CI12" s="103">
        <v>86247.7</v>
      </c>
      <c r="CJ12" s="103">
        <v>126148</v>
      </c>
      <c r="CK12" s="103">
        <v>173084.9</v>
      </c>
      <c r="CL12" s="103">
        <v>218631.2</v>
      </c>
      <c r="CM12" s="103">
        <v>259867.2</v>
      </c>
      <c r="CN12" s="103">
        <v>306151.09999999998</v>
      </c>
      <c r="CO12" s="103">
        <v>350339.3</v>
      </c>
      <c r="CP12" s="103">
        <v>393217.2</v>
      </c>
      <c r="CQ12" s="103">
        <v>444544.1</v>
      </c>
      <c r="CR12" s="103">
        <v>499407.8</v>
      </c>
      <c r="CS12" s="103">
        <v>544893.5</v>
      </c>
      <c r="CT12" s="103">
        <v>49175.3</v>
      </c>
      <c r="CU12" s="103">
        <v>93953.9</v>
      </c>
      <c r="CV12" s="103">
        <v>148981.70000000001</v>
      </c>
      <c r="CW12" s="103">
        <v>198031.5</v>
      </c>
      <c r="CX12" s="103">
        <v>251614.7</v>
      </c>
      <c r="CY12" s="103">
        <v>300119.5</v>
      </c>
      <c r="CZ12" s="103">
        <v>352652.1</v>
      </c>
      <c r="DA12" s="103">
        <v>402927.4</v>
      </c>
      <c r="DB12" s="103">
        <v>451646.7</v>
      </c>
      <c r="DC12" s="103">
        <v>508368.2</v>
      </c>
      <c r="DD12" s="103">
        <v>565458.19999999995</v>
      </c>
      <c r="DE12" s="103">
        <v>616854.5</v>
      </c>
      <c r="DF12" s="103">
        <v>46672.7</v>
      </c>
      <c r="DG12" s="103">
        <v>92293.5</v>
      </c>
      <c r="DH12" s="103">
        <v>145366.6</v>
      </c>
      <c r="DI12" s="103">
        <v>199112.5</v>
      </c>
      <c r="DJ12" s="103">
        <v>246316.1</v>
      </c>
      <c r="DK12" s="103">
        <v>298365.09999999998</v>
      </c>
      <c r="DL12" s="103">
        <v>355694.8</v>
      </c>
      <c r="DM12" s="103">
        <v>405968.4</v>
      </c>
      <c r="DN12" s="103">
        <v>458151.9</v>
      </c>
      <c r="DO12" s="103">
        <v>516788.5</v>
      </c>
      <c r="DP12" s="103">
        <v>580999.80000000005</v>
      </c>
      <c r="DQ12" s="103">
        <v>635579.69999999995</v>
      </c>
      <c r="DR12" s="103">
        <v>48837.9</v>
      </c>
      <c r="DS12" s="103">
        <v>98093.1</v>
      </c>
      <c r="DT12" s="103">
        <v>153138</v>
      </c>
      <c r="DU12" s="103">
        <v>209683.9</v>
      </c>
      <c r="DV12" s="103">
        <v>262736.7</v>
      </c>
      <c r="DW12" s="103">
        <v>319096.3</v>
      </c>
      <c r="DX12" s="103">
        <v>373520</v>
      </c>
      <c r="DY12" s="103">
        <v>431707.3</v>
      </c>
      <c r="DZ12" s="103">
        <v>487152.1</v>
      </c>
      <c r="EA12" s="103">
        <v>546030.6</v>
      </c>
      <c r="EB12" s="103">
        <v>615932.4</v>
      </c>
      <c r="EC12" s="103">
        <v>674479.6</v>
      </c>
      <c r="ED12" s="103">
        <v>54137.5</v>
      </c>
      <c r="EE12" s="103">
        <v>105189</v>
      </c>
      <c r="EF12" s="103">
        <v>168487</v>
      </c>
      <c r="EG12" s="103">
        <v>218841.8</v>
      </c>
      <c r="EH12" s="103">
        <v>280309.59999999998</v>
      </c>
      <c r="EI12" s="103">
        <v>340623.3</v>
      </c>
      <c r="EJ12" s="103">
        <v>393427.20000000001</v>
      </c>
      <c r="EK12" s="103">
        <v>451668</v>
      </c>
      <c r="EL12" s="103">
        <v>507037.2</v>
      </c>
      <c r="EM12" s="103">
        <v>571098.80000000005</v>
      </c>
      <c r="EN12" s="103">
        <v>642787.30000000005</v>
      </c>
      <c r="EO12" s="103">
        <v>698263.1</v>
      </c>
      <c r="EP12" s="103">
        <v>57039</v>
      </c>
      <c r="EQ12" s="103">
        <v>108728.6</v>
      </c>
      <c r="ER12" s="103">
        <v>164849.79999999999</v>
      </c>
      <c r="ES12" s="103">
        <v>224759.2</v>
      </c>
      <c r="ET12" s="103">
        <v>284736.59999999998</v>
      </c>
      <c r="EU12" s="103">
        <v>337968.8</v>
      </c>
      <c r="EV12" s="103">
        <v>397342.8</v>
      </c>
      <c r="EW12" s="103">
        <v>455025.4</v>
      </c>
      <c r="EX12" s="103">
        <v>504532.1</v>
      </c>
      <c r="EY12" s="103">
        <v>574781.6</v>
      </c>
      <c r="EZ12" s="103">
        <v>651107</v>
      </c>
      <c r="FA12" s="103">
        <v>708203.7</v>
      </c>
      <c r="FB12" s="103">
        <v>60078.6</v>
      </c>
      <c r="FC12" s="103">
        <v>111058.4</v>
      </c>
      <c r="FD12" s="103">
        <v>169813.4</v>
      </c>
      <c r="FE12" s="103">
        <v>222014.3</v>
      </c>
      <c r="FF12" s="103">
        <v>278596</v>
      </c>
      <c r="FG12" s="103">
        <v>330288.90000000002</v>
      </c>
      <c r="FH12" s="103">
        <v>388909.3</v>
      </c>
      <c r="FI12" s="103">
        <v>441045.5</v>
      </c>
      <c r="FJ12" s="103">
        <v>494982.40000000002</v>
      </c>
      <c r="FK12" s="103">
        <v>559445</v>
      </c>
      <c r="FL12" s="103">
        <v>622128.80000000005</v>
      </c>
      <c r="FM12" s="103">
        <v>676235.81942060997</v>
      </c>
      <c r="FN12" s="103">
        <v>56975.199999999997</v>
      </c>
      <c r="FO12" s="103">
        <v>109147.5</v>
      </c>
      <c r="FP12" s="103">
        <v>160208.36805028</v>
      </c>
      <c r="FQ12" s="103">
        <v>188500.16212413</v>
      </c>
      <c r="FR12" s="103">
        <v>212109.55178052999</v>
      </c>
      <c r="FS12" s="103">
        <v>244812.28835039999</v>
      </c>
      <c r="FT12" s="103">
        <v>291634.35793743999</v>
      </c>
      <c r="FU12" s="144">
        <v>340370.30643828999</v>
      </c>
      <c r="FV12" s="144">
        <v>392521.98618179001</v>
      </c>
      <c r="FW12" s="144">
        <v>451612.90965148999</v>
      </c>
      <c r="FX12" s="1">
        <v>513819.68559587997</v>
      </c>
      <c r="FY12" s="103">
        <v>595773.41386934998</v>
      </c>
      <c r="FZ12" s="96">
        <v>55649.188597640001</v>
      </c>
      <c r="GA12" s="96">
        <v>111790.55610074999</v>
      </c>
      <c r="GB12" s="96">
        <v>179214.91411195</v>
      </c>
      <c r="GC12" s="103">
        <v>244890.52495542</v>
      </c>
      <c r="GD12" s="103">
        <v>308387.07953148999</v>
      </c>
      <c r="GE12" s="103">
        <v>377042.49574581999</v>
      </c>
      <c r="GF12" s="103">
        <v>443165.97461994999</v>
      </c>
      <c r="GG12" s="1">
        <v>510992.12534698</v>
      </c>
      <c r="GH12" s="1">
        <v>583834.48843134998</v>
      </c>
      <c r="GI12" s="1">
        <v>664377.83212851</v>
      </c>
      <c r="GJ12" s="1">
        <v>753598.10488258</v>
      </c>
      <c r="GK12" s="1">
        <v>844114.41400132002</v>
      </c>
    </row>
    <row r="13" spans="1:193" x14ac:dyDescent="0.25">
      <c r="A13" s="78" t="s">
        <v>144</v>
      </c>
      <c r="B13" s="103">
        <v>6163</v>
      </c>
      <c r="C13" s="103">
        <v>12621.2</v>
      </c>
      <c r="D13" s="103">
        <v>21246.9</v>
      </c>
      <c r="E13" s="103">
        <v>27252.7</v>
      </c>
      <c r="F13" s="103">
        <v>35389.1</v>
      </c>
      <c r="G13" s="103">
        <v>42896.4</v>
      </c>
      <c r="H13" s="103">
        <v>50988.3</v>
      </c>
      <c r="I13" s="103">
        <v>59709.2</v>
      </c>
      <c r="J13" s="103">
        <v>66919.399999999994</v>
      </c>
      <c r="K13" s="103">
        <v>75632.600000000006</v>
      </c>
      <c r="L13" s="103">
        <v>85776</v>
      </c>
      <c r="M13" s="103">
        <v>94221.1</v>
      </c>
      <c r="N13" s="103">
        <v>9609.5</v>
      </c>
      <c r="O13" s="103">
        <v>18707.8</v>
      </c>
      <c r="P13" s="103">
        <v>30258.1</v>
      </c>
      <c r="Q13" s="103">
        <v>39184</v>
      </c>
      <c r="R13" s="103">
        <v>50551.3</v>
      </c>
      <c r="S13" s="103">
        <v>55907.8</v>
      </c>
      <c r="T13" s="103">
        <v>67965.2</v>
      </c>
      <c r="U13" s="103">
        <v>80115.5</v>
      </c>
      <c r="V13" s="103">
        <v>90608.7</v>
      </c>
      <c r="W13" s="103">
        <v>103194.5</v>
      </c>
      <c r="X13" s="103">
        <v>118050.4</v>
      </c>
      <c r="Y13" s="103">
        <v>133590.79999999999</v>
      </c>
      <c r="Z13" s="103">
        <v>12558.7</v>
      </c>
      <c r="AA13" s="103">
        <v>25432.2</v>
      </c>
      <c r="AB13" s="103">
        <v>38324.199999999997</v>
      </c>
      <c r="AC13" s="103">
        <v>52159.7</v>
      </c>
      <c r="AD13" s="103">
        <v>64501.1</v>
      </c>
      <c r="AE13" s="103">
        <v>76256.899999999994</v>
      </c>
      <c r="AF13" s="103">
        <v>89975.5</v>
      </c>
      <c r="AG13" s="103">
        <v>101951.4</v>
      </c>
      <c r="AH13" s="103">
        <v>112223.6</v>
      </c>
      <c r="AI13" s="103">
        <v>123402.8</v>
      </c>
      <c r="AJ13" s="103">
        <v>132488.29999999999</v>
      </c>
      <c r="AK13" s="103">
        <v>141444.9</v>
      </c>
      <c r="AL13" s="103">
        <v>6828.6</v>
      </c>
      <c r="AM13" s="103">
        <v>13119.8</v>
      </c>
      <c r="AN13" s="103">
        <v>21691.8</v>
      </c>
      <c r="AO13" s="103">
        <v>29972.1</v>
      </c>
      <c r="AP13" s="103">
        <v>36236.6</v>
      </c>
      <c r="AQ13" s="103">
        <v>43189.3</v>
      </c>
      <c r="AR13" s="103">
        <v>51080.4</v>
      </c>
      <c r="AS13" s="103">
        <v>58180.4</v>
      </c>
      <c r="AT13" s="103">
        <v>65720.7</v>
      </c>
      <c r="AU13" s="103">
        <v>74150.2</v>
      </c>
      <c r="AV13" s="103">
        <v>83319.399999999994</v>
      </c>
      <c r="AW13" s="103">
        <v>92748.9</v>
      </c>
      <c r="AX13" s="103">
        <v>7810.5</v>
      </c>
      <c r="AY13" s="103">
        <v>16246.4</v>
      </c>
      <c r="AZ13" s="103">
        <v>27688.799999999999</v>
      </c>
      <c r="BA13" s="103">
        <v>37360.6</v>
      </c>
      <c r="BB13" s="103">
        <v>46999</v>
      </c>
      <c r="BC13" s="103">
        <v>56374.2</v>
      </c>
      <c r="BD13" s="103">
        <v>67680</v>
      </c>
      <c r="BE13" s="103">
        <v>77651.3</v>
      </c>
      <c r="BF13" s="103">
        <v>87058.7</v>
      </c>
      <c r="BG13" s="103">
        <v>97319.9</v>
      </c>
      <c r="BH13" s="103">
        <v>109884.2</v>
      </c>
      <c r="BI13" s="103">
        <v>122245.2</v>
      </c>
      <c r="BJ13" s="103">
        <v>9936.2000000000007</v>
      </c>
      <c r="BK13" s="103">
        <v>19440.099999999999</v>
      </c>
      <c r="BL13" s="103">
        <v>33859.9</v>
      </c>
      <c r="BM13" s="103">
        <v>45079.199999999997</v>
      </c>
      <c r="BN13" s="103">
        <v>58230.2</v>
      </c>
      <c r="BO13" s="103">
        <v>69903.600000000006</v>
      </c>
      <c r="BP13" s="103">
        <v>81744.5</v>
      </c>
      <c r="BQ13" s="103">
        <v>94850</v>
      </c>
      <c r="BR13" s="103">
        <v>107016.4</v>
      </c>
      <c r="BS13" s="103">
        <v>119080.7</v>
      </c>
      <c r="BT13" s="103">
        <v>135063.9</v>
      </c>
      <c r="BU13" s="103">
        <v>148387.79999999999</v>
      </c>
      <c r="BV13" s="103">
        <v>12376.7</v>
      </c>
      <c r="BW13" s="103">
        <v>24905.7</v>
      </c>
      <c r="BX13" s="103">
        <v>43002.9</v>
      </c>
      <c r="BY13" s="103">
        <v>55318.400000000001</v>
      </c>
      <c r="BZ13" s="103">
        <v>68983.3</v>
      </c>
      <c r="CA13" s="103">
        <v>81188.2</v>
      </c>
      <c r="CB13" s="103">
        <v>94056.5</v>
      </c>
      <c r="CC13" s="103">
        <v>108280.2</v>
      </c>
      <c r="CD13" s="103">
        <v>118877.7</v>
      </c>
      <c r="CE13" s="103">
        <v>132097.4</v>
      </c>
      <c r="CF13" s="103">
        <v>148542.1</v>
      </c>
      <c r="CG13" s="103">
        <v>161941.1</v>
      </c>
      <c r="CH13" s="103">
        <v>11870.6</v>
      </c>
      <c r="CI13" s="103">
        <v>25410</v>
      </c>
      <c r="CJ13" s="103">
        <v>38874.800000000003</v>
      </c>
      <c r="CK13" s="103">
        <v>52922.1</v>
      </c>
      <c r="CL13" s="103">
        <v>65537</v>
      </c>
      <c r="CM13" s="103">
        <v>76498.5</v>
      </c>
      <c r="CN13" s="103">
        <v>88980.1</v>
      </c>
      <c r="CO13" s="103">
        <v>100233</v>
      </c>
      <c r="CP13" s="103">
        <v>111134.5</v>
      </c>
      <c r="CQ13" s="103">
        <v>124694</v>
      </c>
      <c r="CR13" s="103">
        <v>141528.20000000001</v>
      </c>
      <c r="CS13" s="103">
        <v>154214.29999999999</v>
      </c>
      <c r="CT13" s="103">
        <v>12294.8</v>
      </c>
      <c r="CU13" s="103">
        <v>24863.7</v>
      </c>
      <c r="CV13" s="103">
        <v>41763.1</v>
      </c>
      <c r="CW13" s="103">
        <v>56234.400000000001</v>
      </c>
      <c r="CX13" s="103">
        <v>71551.7</v>
      </c>
      <c r="CY13" s="103">
        <v>84172.3</v>
      </c>
      <c r="CZ13" s="103">
        <v>98228.5</v>
      </c>
      <c r="DA13" s="103">
        <v>110863.8</v>
      </c>
      <c r="DB13" s="103">
        <v>124550.8</v>
      </c>
      <c r="DC13" s="103">
        <v>140916.20000000001</v>
      </c>
      <c r="DD13" s="103">
        <v>159246.1</v>
      </c>
      <c r="DE13" s="103">
        <v>174218.8</v>
      </c>
      <c r="DF13" s="103">
        <v>13527</v>
      </c>
      <c r="DG13" s="103">
        <v>27145.3</v>
      </c>
      <c r="DH13" s="103">
        <v>45531.8</v>
      </c>
      <c r="DI13" s="103">
        <v>63093.8</v>
      </c>
      <c r="DJ13" s="103">
        <v>78632.800000000003</v>
      </c>
      <c r="DK13" s="103">
        <v>94469.7</v>
      </c>
      <c r="DL13" s="103">
        <v>112575.8</v>
      </c>
      <c r="DM13" s="103">
        <v>128040.1</v>
      </c>
      <c r="DN13" s="103">
        <v>143080.4</v>
      </c>
      <c r="DO13" s="103">
        <v>162411.70000000001</v>
      </c>
      <c r="DP13" s="103">
        <v>185278.8</v>
      </c>
      <c r="DQ13" s="103">
        <v>203109.3</v>
      </c>
      <c r="DR13" s="103">
        <v>16271.5</v>
      </c>
      <c r="DS13" s="103">
        <v>32763</v>
      </c>
      <c r="DT13" s="103">
        <v>55892</v>
      </c>
      <c r="DU13" s="103">
        <v>78542.100000000006</v>
      </c>
      <c r="DV13" s="103">
        <v>97325</v>
      </c>
      <c r="DW13" s="103">
        <v>116228.9</v>
      </c>
      <c r="DX13" s="103">
        <v>134270.1</v>
      </c>
      <c r="DY13" s="103">
        <v>153807.6</v>
      </c>
      <c r="DZ13" s="103">
        <v>171785.3</v>
      </c>
      <c r="EA13" s="103">
        <v>191547</v>
      </c>
      <c r="EB13" s="103">
        <v>215490.3</v>
      </c>
      <c r="EC13" s="103">
        <v>232686.9</v>
      </c>
      <c r="ED13" s="103">
        <v>16711.900000000001</v>
      </c>
      <c r="EE13" s="103">
        <v>32413.8</v>
      </c>
      <c r="EF13" s="103">
        <v>56377.1</v>
      </c>
      <c r="EG13" s="103">
        <v>77175.8</v>
      </c>
      <c r="EH13" s="103">
        <v>97314.1</v>
      </c>
      <c r="EI13" s="103">
        <v>114149</v>
      </c>
      <c r="EJ13" s="103">
        <v>129352</v>
      </c>
      <c r="EK13" s="103">
        <v>145141.20000000001</v>
      </c>
      <c r="EL13" s="103">
        <v>163627.79999999999</v>
      </c>
      <c r="EM13" s="103">
        <v>181944.8</v>
      </c>
      <c r="EN13" s="103">
        <v>205372.1</v>
      </c>
      <c r="EO13" s="103">
        <v>221634.2</v>
      </c>
      <c r="EP13" s="103">
        <v>15744.7</v>
      </c>
      <c r="EQ13" s="103">
        <v>31145.4</v>
      </c>
      <c r="ER13" s="103">
        <v>50473</v>
      </c>
      <c r="ES13" s="103">
        <v>69296.899999999994</v>
      </c>
      <c r="ET13" s="103">
        <v>86235.9</v>
      </c>
      <c r="EU13" s="103">
        <v>100884.3</v>
      </c>
      <c r="EV13" s="103">
        <v>115902.1</v>
      </c>
      <c r="EW13" s="103">
        <v>129292.7</v>
      </c>
      <c r="EX13" s="103">
        <v>145063.5</v>
      </c>
      <c r="EY13" s="103">
        <v>165030.70000000001</v>
      </c>
      <c r="EZ13" s="103">
        <v>187364.4</v>
      </c>
      <c r="FA13" s="103">
        <v>201774</v>
      </c>
      <c r="FB13" s="103">
        <v>17716.7</v>
      </c>
      <c r="FC13" s="103">
        <v>31425.200000000001</v>
      </c>
      <c r="FD13" s="103">
        <v>50024.9</v>
      </c>
      <c r="FE13" s="103">
        <v>65397.4</v>
      </c>
      <c r="FF13" s="103">
        <v>80432.399999999994</v>
      </c>
      <c r="FG13" s="103">
        <v>94287.3</v>
      </c>
      <c r="FH13" s="103">
        <v>108340.9</v>
      </c>
      <c r="FI13" s="103">
        <v>120720.8</v>
      </c>
      <c r="FJ13" s="103">
        <v>136130</v>
      </c>
      <c r="FK13" s="103">
        <v>154744.5</v>
      </c>
      <c r="FL13" s="103">
        <v>173558.1</v>
      </c>
      <c r="FM13" s="103">
        <v>187261.0109129</v>
      </c>
      <c r="FN13" s="103">
        <v>13980.3</v>
      </c>
      <c r="FO13" s="103">
        <v>32190.9</v>
      </c>
      <c r="FP13" s="103">
        <v>45682.150286210002</v>
      </c>
      <c r="FQ13" s="103">
        <v>49911.605640679998</v>
      </c>
      <c r="FR13" s="103">
        <v>53326.502725320002</v>
      </c>
      <c r="FS13" s="103">
        <v>58748.006088950002</v>
      </c>
      <c r="FT13" s="103">
        <v>66590.708622990001</v>
      </c>
      <c r="FU13" s="103">
        <v>75359.672018290003</v>
      </c>
      <c r="FV13" s="103">
        <v>85636.257022999998</v>
      </c>
      <c r="FW13" s="103">
        <v>99130.888855240002</v>
      </c>
      <c r="FX13" s="1">
        <v>111319.06096565</v>
      </c>
      <c r="FY13" s="103">
        <v>133164.53057005999</v>
      </c>
      <c r="FZ13" s="96">
        <v>13060.205418130001</v>
      </c>
      <c r="GA13" s="96">
        <v>26322.17561821</v>
      </c>
      <c r="GB13" s="96">
        <v>45953.711380209999</v>
      </c>
      <c r="GC13" s="103">
        <v>59676.954432400002</v>
      </c>
      <c r="GD13" s="103">
        <v>72091.105684030001</v>
      </c>
      <c r="GE13" s="103">
        <v>88196.542219370007</v>
      </c>
      <c r="GF13" s="103">
        <v>102863.75552573</v>
      </c>
      <c r="GG13" s="1">
        <v>119123.03850521</v>
      </c>
      <c r="GH13" s="1">
        <v>137351.70143282</v>
      </c>
      <c r="GI13" s="1">
        <v>157354.30616740999</v>
      </c>
      <c r="GJ13" s="1">
        <v>179779.40338298</v>
      </c>
      <c r="GK13" s="1">
        <v>204078.48302901996</v>
      </c>
    </row>
    <row r="14" spans="1:193" x14ac:dyDescent="0.25">
      <c r="A14" s="79" t="s">
        <v>145</v>
      </c>
      <c r="B14" s="103">
        <v>21099.8</v>
      </c>
      <c r="C14" s="103">
        <v>39175.300000000003</v>
      </c>
      <c r="D14" s="103">
        <v>83713.7</v>
      </c>
      <c r="E14" s="103">
        <v>121691.1</v>
      </c>
      <c r="F14" s="103">
        <v>133915.79999999999</v>
      </c>
      <c r="G14" s="103">
        <v>160600.4</v>
      </c>
      <c r="H14" s="103">
        <v>199896.7</v>
      </c>
      <c r="I14" s="103">
        <v>220054.9</v>
      </c>
      <c r="J14" s="103">
        <v>247559.3</v>
      </c>
      <c r="K14" s="103">
        <v>292729.40000000002</v>
      </c>
      <c r="L14" s="103">
        <v>311169.5</v>
      </c>
      <c r="M14" s="103">
        <v>394095</v>
      </c>
      <c r="N14" s="103">
        <v>33714.199999999997</v>
      </c>
      <c r="O14" s="103">
        <v>55286</v>
      </c>
      <c r="P14" s="103">
        <v>127678.1</v>
      </c>
      <c r="Q14" s="103">
        <v>170199.5</v>
      </c>
      <c r="R14" s="103">
        <v>188561.3</v>
      </c>
      <c r="S14" s="103">
        <v>235445.3</v>
      </c>
      <c r="T14" s="103">
        <v>284684.5</v>
      </c>
      <c r="U14" s="103">
        <v>301186.5</v>
      </c>
      <c r="V14" s="103">
        <v>330846.40000000002</v>
      </c>
      <c r="W14" s="103">
        <v>392990.5</v>
      </c>
      <c r="X14" s="103">
        <v>416618.1</v>
      </c>
      <c r="Y14" s="103">
        <v>531551.80000000005</v>
      </c>
      <c r="Z14" s="103">
        <v>37066.400000000001</v>
      </c>
      <c r="AA14" s="103">
        <v>63886.2</v>
      </c>
      <c r="AB14" s="103">
        <v>180736.2</v>
      </c>
      <c r="AC14" s="103">
        <v>247689</v>
      </c>
      <c r="AD14" s="103">
        <v>270210.40000000002</v>
      </c>
      <c r="AE14" s="103">
        <v>316716.09999999998</v>
      </c>
      <c r="AF14" s="103">
        <v>405544</v>
      </c>
      <c r="AG14" s="103">
        <v>428163.5</v>
      </c>
      <c r="AH14" s="103">
        <v>476606.1</v>
      </c>
      <c r="AI14" s="103">
        <v>546887.30000000005</v>
      </c>
      <c r="AJ14" s="103">
        <v>569979.9</v>
      </c>
      <c r="AK14" s="103">
        <v>689224.7</v>
      </c>
      <c r="AL14" s="103">
        <v>42610.400000000001</v>
      </c>
      <c r="AM14" s="103">
        <v>71672.5</v>
      </c>
      <c r="AN14" s="103">
        <v>176975.6</v>
      </c>
      <c r="AO14" s="103">
        <v>227441.6</v>
      </c>
      <c r="AP14" s="103">
        <v>256077.6</v>
      </c>
      <c r="AQ14" s="103">
        <v>308637.59999999998</v>
      </c>
      <c r="AR14" s="103">
        <v>382950.9</v>
      </c>
      <c r="AS14" s="103">
        <v>410703.4</v>
      </c>
      <c r="AT14" s="103">
        <v>468215.6</v>
      </c>
      <c r="AU14" s="103">
        <v>542328.4</v>
      </c>
      <c r="AV14" s="103">
        <v>570851.5</v>
      </c>
      <c r="AW14" s="103">
        <v>687420.2</v>
      </c>
      <c r="AX14" s="103">
        <v>39694.199999999997</v>
      </c>
      <c r="AY14" s="103">
        <v>65383.7</v>
      </c>
      <c r="AZ14" s="103">
        <v>175158.8</v>
      </c>
      <c r="BA14" s="103">
        <v>222464.1</v>
      </c>
      <c r="BB14" s="103">
        <v>248645.7</v>
      </c>
      <c r="BC14" s="103">
        <v>322669.09999999998</v>
      </c>
      <c r="BD14" s="103">
        <v>384659.1</v>
      </c>
      <c r="BE14" s="103">
        <v>413131.1</v>
      </c>
      <c r="BF14" s="103">
        <v>508459.6</v>
      </c>
      <c r="BG14" s="103">
        <v>576692.6</v>
      </c>
      <c r="BH14" s="103">
        <v>608049.6</v>
      </c>
      <c r="BI14" s="103">
        <v>752171.4</v>
      </c>
      <c r="BJ14" s="103">
        <v>46074.400000000001</v>
      </c>
      <c r="BK14" s="103">
        <v>74597.7</v>
      </c>
      <c r="BL14" s="103">
        <v>181791.9</v>
      </c>
      <c r="BM14" s="103">
        <v>239122.8</v>
      </c>
      <c r="BN14" s="103">
        <v>270616.3</v>
      </c>
      <c r="BO14" s="103">
        <v>372897.7</v>
      </c>
      <c r="BP14" s="103">
        <v>414424.3</v>
      </c>
      <c r="BQ14" s="103">
        <v>447600.9</v>
      </c>
      <c r="BR14" s="103">
        <v>553533.5</v>
      </c>
      <c r="BS14" s="103">
        <v>608050.6</v>
      </c>
      <c r="BT14" s="103">
        <v>642433.4</v>
      </c>
      <c r="BU14" s="103">
        <v>828692.3</v>
      </c>
      <c r="BV14" s="103">
        <v>44646.7</v>
      </c>
      <c r="BW14" s="103">
        <v>80850.600000000006</v>
      </c>
      <c r="BX14" s="103">
        <v>213637</v>
      </c>
      <c r="BY14" s="103">
        <v>265704.09999999998</v>
      </c>
      <c r="BZ14" s="103">
        <v>298717.90000000002</v>
      </c>
      <c r="CA14" s="103">
        <v>418855.6</v>
      </c>
      <c r="CB14" s="103">
        <v>470090.6</v>
      </c>
      <c r="CC14" s="103">
        <v>506589.7</v>
      </c>
      <c r="CD14" s="103">
        <v>620921.69999999995</v>
      </c>
      <c r="CE14" s="103">
        <v>674952.4</v>
      </c>
      <c r="CF14" s="103">
        <v>716725.3</v>
      </c>
      <c r="CG14" s="103">
        <v>891668.4</v>
      </c>
      <c r="CH14" s="103">
        <v>46020.4</v>
      </c>
      <c r="CI14" s="103">
        <v>85873.600000000006</v>
      </c>
      <c r="CJ14" s="103">
        <v>231562.6</v>
      </c>
      <c r="CK14" s="103">
        <v>290907.59999999998</v>
      </c>
      <c r="CL14" s="103">
        <v>333596.79999999999</v>
      </c>
      <c r="CM14" s="103">
        <v>469435</v>
      </c>
      <c r="CN14" s="103">
        <v>540788.80000000005</v>
      </c>
      <c r="CO14" s="103">
        <v>584788.69999999995</v>
      </c>
      <c r="CP14" s="103">
        <v>712778.1</v>
      </c>
      <c r="CQ14" s="103">
        <v>779319.3</v>
      </c>
      <c r="CR14" s="103">
        <v>827071.6</v>
      </c>
      <c r="CS14" s="103">
        <v>1014439.2</v>
      </c>
      <c r="CT14" s="103">
        <v>58251.9</v>
      </c>
      <c r="CU14" s="103">
        <v>105479</v>
      </c>
      <c r="CV14" s="103">
        <v>247110</v>
      </c>
      <c r="CW14" s="103">
        <v>312584</v>
      </c>
      <c r="CX14" s="103">
        <v>359792.1</v>
      </c>
      <c r="CY14" s="103">
        <v>497304.2</v>
      </c>
      <c r="CZ14" s="103">
        <v>572765.4</v>
      </c>
      <c r="DA14" s="103">
        <v>626306.5</v>
      </c>
      <c r="DB14" s="103">
        <v>761326.5</v>
      </c>
      <c r="DC14" s="103">
        <v>828723.19999999995</v>
      </c>
      <c r="DD14" s="103">
        <v>886964.1</v>
      </c>
      <c r="DE14" s="103">
        <v>1091470.1000000001</v>
      </c>
      <c r="DF14" s="103">
        <v>62483.7</v>
      </c>
      <c r="DG14" s="103">
        <v>112107.4</v>
      </c>
      <c r="DH14" s="103">
        <v>300501.40000000002</v>
      </c>
      <c r="DI14" s="103">
        <v>372375.3</v>
      </c>
      <c r="DJ14" s="103">
        <v>424879.4</v>
      </c>
      <c r="DK14" s="103">
        <v>582856.1</v>
      </c>
      <c r="DL14" s="103">
        <v>663891.19999999995</v>
      </c>
      <c r="DM14" s="103">
        <v>722216.78</v>
      </c>
      <c r="DN14" s="103">
        <v>875677</v>
      </c>
      <c r="DO14" s="103">
        <v>951787.5</v>
      </c>
      <c r="DP14" s="103">
        <v>1026783.5</v>
      </c>
      <c r="DQ14" s="103">
        <v>1247308.3999999999</v>
      </c>
      <c r="DR14" s="103">
        <v>87391.4</v>
      </c>
      <c r="DS14" s="103">
        <v>151333.79999999999</v>
      </c>
      <c r="DT14" s="103">
        <v>348884.6</v>
      </c>
      <c r="DU14" s="103">
        <v>433230.9</v>
      </c>
      <c r="DV14" s="103">
        <v>498772.6</v>
      </c>
      <c r="DW14" s="103">
        <v>675084.4</v>
      </c>
      <c r="DX14" s="103">
        <v>774990.5</v>
      </c>
      <c r="DY14" s="103">
        <v>818073.3</v>
      </c>
      <c r="DZ14" s="103">
        <v>994911.9</v>
      </c>
      <c r="EA14" s="103">
        <v>1089807.8</v>
      </c>
      <c r="EB14" s="103">
        <v>1153851</v>
      </c>
      <c r="EC14" s="103">
        <v>1416216.6</v>
      </c>
      <c r="ED14" s="103">
        <v>96469.3</v>
      </c>
      <c r="EE14" s="103">
        <v>161515.4</v>
      </c>
      <c r="EF14" s="103">
        <v>401944.9</v>
      </c>
      <c r="EG14" s="103">
        <v>490671.8</v>
      </c>
      <c r="EH14" s="103">
        <v>555883.4</v>
      </c>
      <c r="EI14" s="103">
        <v>762218.8</v>
      </c>
      <c r="EJ14" s="103">
        <v>854890.8</v>
      </c>
      <c r="EK14" s="103">
        <v>919546.7</v>
      </c>
      <c r="EL14" s="103">
        <v>1116478.3999999999</v>
      </c>
      <c r="EM14" s="103">
        <v>1211204.8999999999</v>
      </c>
      <c r="EN14" s="103">
        <v>1287104.3999999999</v>
      </c>
      <c r="EO14" s="103">
        <v>1562060.3</v>
      </c>
      <c r="EP14" s="103">
        <v>101683.8</v>
      </c>
      <c r="EQ14" s="103">
        <v>170574.5</v>
      </c>
      <c r="ER14" s="103">
        <v>416444.1</v>
      </c>
      <c r="ES14" s="103">
        <v>509450.9</v>
      </c>
      <c r="ET14" s="103">
        <v>566018.69999999995</v>
      </c>
      <c r="EU14" s="103">
        <v>777257.5</v>
      </c>
      <c r="EV14" s="103">
        <v>877511.1</v>
      </c>
      <c r="EW14" s="103">
        <v>948100.3</v>
      </c>
      <c r="EX14" s="103">
        <v>1146918.8999999999</v>
      </c>
      <c r="EY14" s="103">
        <v>1254870.8999999999</v>
      </c>
      <c r="EZ14" s="103">
        <v>1351765.3</v>
      </c>
      <c r="FA14" s="103">
        <v>1699258.4</v>
      </c>
      <c r="FB14" s="103">
        <v>185954.7</v>
      </c>
      <c r="FC14" s="103">
        <v>266285</v>
      </c>
      <c r="FD14" s="103">
        <v>520323.6</v>
      </c>
      <c r="FE14" s="103">
        <v>629868.6</v>
      </c>
      <c r="FF14" s="103">
        <v>705655.2</v>
      </c>
      <c r="FG14" s="103">
        <v>915745.8</v>
      </c>
      <c r="FH14" s="103">
        <v>1032528.6</v>
      </c>
      <c r="FI14" s="103">
        <v>1120187.3999999999</v>
      </c>
      <c r="FJ14" s="103">
        <v>1328596.3</v>
      </c>
      <c r="FK14" s="103">
        <v>1466362.9</v>
      </c>
      <c r="FL14" s="103">
        <v>1562207</v>
      </c>
      <c r="FM14" s="103">
        <v>1854865.3921940101</v>
      </c>
      <c r="FN14" s="103">
        <v>138632.1</v>
      </c>
      <c r="FO14" s="103">
        <v>232031</v>
      </c>
      <c r="FP14" s="103">
        <v>479242.53329942003</v>
      </c>
      <c r="FQ14" s="103">
        <v>601264.33558479999</v>
      </c>
      <c r="FR14" s="103">
        <v>691678.64481238998</v>
      </c>
      <c r="FS14" s="103">
        <v>821030.48686356004</v>
      </c>
      <c r="FT14" s="103">
        <v>929969.70908366004</v>
      </c>
      <c r="FU14" s="103">
        <v>1020068.94557187</v>
      </c>
      <c r="FV14" s="103">
        <v>1209900.8323228499</v>
      </c>
      <c r="FW14" s="103">
        <v>1337428.8370802</v>
      </c>
      <c r="FX14" s="1">
        <v>1430107.9050572701</v>
      </c>
      <c r="FY14" s="103">
        <v>1651219.3111085</v>
      </c>
      <c r="FZ14" s="96">
        <v>136203.70381067999</v>
      </c>
      <c r="GA14" s="96">
        <v>243242.41732077001</v>
      </c>
      <c r="GB14" s="96">
        <v>625150.46816895006</v>
      </c>
      <c r="GC14" s="103">
        <v>750050.51272333995</v>
      </c>
      <c r="GD14" s="103">
        <v>853698.99441180006</v>
      </c>
      <c r="GE14" s="103">
        <v>1074512.7363455901</v>
      </c>
      <c r="GF14" s="103">
        <v>1217749.03248077</v>
      </c>
      <c r="GG14" s="1">
        <v>1332461.06578196</v>
      </c>
      <c r="GH14" s="1">
        <v>1553582.1734982999</v>
      </c>
      <c r="GI14" s="1">
        <v>1693719.81333073</v>
      </c>
      <c r="GJ14" s="1">
        <v>1800575.9505008699</v>
      </c>
      <c r="GK14" s="1">
        <v>2065789.29584113</v>
      </c>
    </row>
    <row r="15" spans="1:193" x14ac:dyDescent="0.25">
      <c r="A15" s="78" t="s">
        <v>146</v>
      </c>
      <c r="B15" s="103">
        <v>26268.799999999999</v>
      </c>
      <c r="C15" s="103">
        <v>49051</v>
      </c>
      <c r="D15" s="103">
        <v>72198.2</v>
      </c>
      <c r="E15" s="103">
        <v>97855.9</v>
      </c>
      <c r="F15" s="103">
        <v>122213.8</v>
      </c>
      <c r="G15" s="103">
        <v>148073.20000000001</v>
      </c>
      <c r="H15" s="103">
        <v>171650.4</v>
      </c>
      <c r="I15" s="103">
        <v>197093.8</v>
      </c>
      <c r="J15" s="103">
        <v>221097.1</v>
      </c>
      <c r="K15" s="103">
        <v>255596.79999999999</v>
      </c>
      <c r="L15" s="103">
        <v>282978.7</v>
      </c>
      <c r="M15" s="103">
        <v>306955.3</v>
      </c>
      <c r="N15" s="103">
        <v>37376.1</v>
      </c>
      <c r="O15" s="103">
        <v>67172.600000000006</v>
      </c>
      <c r="P15" s="103">
        <v>95966.8</v>
      </c>
      <c r="Q15" s="103">
        <v>126802</v>
      </c>
      <c r="R15" s="103">
        <v>155225.5</v>
      </c>
      <c r="S15" s="103">
        <v>181794.6</v>
      </c>
      <c r="T15" s="103">
        <v>212271.3</v>
      </c>
      <c r="U15" s="103">
        <v>242450.2</v>
      </c>
      <c r="V15" s="103">
        <v>273834.7</v>
      </c>
      <c r="W15" s="103">
        <v>304524.79999999999</v>
      </c>
      <c r="X15" s="103">
        <v>336943.5</v>
      </c>
      <c r="Y15" s="103">
        <v>387047.6</v>
      </c>
      <c r="Z15" s="103">
        <v>43237.9</v>
      </c>
      <c r="AA15" s="103">
        <v>79241</v>
      </c>
      <c r="AB15" s="103">
        <v>114473.1</v>
      </c>
      <c r="AC15" s="103">
        <v>153183.9</v>
      </c>
      <c r="AD15" s="103">
        <v>189094.9</v>
      </c>
      <c r="AE15" s="103">
        <v>224583.1</v>
      </c>
      <c r="AF15" s="103">
        <v>260311.6</v>
      </c>
      <c r="AG15" s="103">
        <v>297813</v>
      </c>
      <c r="AH15" s="103">
        <v>334848</v>
      </c>
      <c r="AI15" s="103">
        <v>370589.6</v>
      </c>
      <c r="AJ15" s="103">
        <v>404492.5</v>
      </c>
      <c r="AK15" s="103">
        <v>442228.1</v>
      </c>
      <c r="AL15" s="103">
        <v>45003</v>
      </c>
      <c r="AM15" s="103">
        <v>83100.5</v>
      </c>
      <c r="AN15" s="103">
        <v>118622.2</v>
      </c>
      <c r="AO15" s="103">
        <v>156722.29999999999</v>
      </c>
      <c r="AP15" s="103">
        <v>192788</v>
      </c>
      <c r="AQ15" s="103">
        <v>227759.7</v>
      </c>
      <c r="AR15" s="103">
        <v>264450.8</v>
      </c>
      <c r="AS15" s="103">
        <v>301838.90000000002</v>
      </c>
      <c r="AT15" s="103">
        <v>339994.3</v>
      </c>
      <c r="AU15" s="103">
        <v>375426.4</v>
      </c>
      <c r="AV15" s="103">
        <v>412571.9</v>
      </c>
      <c r="AW15" s="103">
        <v>451603.5</v>
      </c>
      <c r="AX15" s="103">
        <v>50677.9</v>
      </c>
      <c r="AY15" s="103">
        <v>91131.9</v>
      </c>
      <c r="AZ15" s="103">
        <v>130003.9</v>
      </c>
      <c r="BA15" s="103">
        <v>171435.4</v>
      </c>
      <c r="BB15" s="103">
        <v>208975.8</v>
      </c>
      <c r="BC15" s="103">
        <v>246836.7</v>
      </c>
      <c r="BD15" s="103">
        <v>285321.90000000002</v>
      </c>
      <c r="BE15" s="103">
        <v>325445.2</v>
      </c>
      <c r="BF15" s="103">
        <v>365128.8</v>
      </c>
      <c r="BG15" s="103">
        <v>403138.3</v>
      </c>
      <c r="BH15" s="103">
        <v>443486</v>
      </c>
      <c r="BI15" s="103">
        <v>486881.5</v>
      </c>
      <c r="BJ15" s="103">
        <v>50558</v>
      </c>
      <c r="BK15" s="103">
        <v>98808.2</v>
      </c>
      <c r="BL15" s="103">
        <v>140663.20000000001</v>
      </c>
      <c r="BM15" s="103">
        <v>181324.2</v>
      </c>
      <c r="BN15" s="103">
        <v>222480.4</v>
      </c>
      <c r="BO15" s="103">
        <v>260860.7</v>
      </c>
      <c r="BP15" s="103">
        <v>299011.5</v>
      </c>
      <c r="BQ15" s="103">
        <v>347370.4</v>
      </c>
      <c r="BR15" s="103">
        <v>390813.6</v>
      </c>
      <c r="BS15" s="103">
        <v>433683.7</v>
      </c>
      <c r="BT15" s="103">
        <v>475517.1</v>
      </c>
      <c r="BU15" s="103">
        <v>525171.9</v>
      </c>
      <c r="BV15" s="103">
        <v>60501.1</v>
      </c>
      <c r="BW15" s="103">
        <v>109331.1</v>
      </c>
      <c r="BX15" s="103">
        <v>158509.79999999999</v>
      </c>
      <c r="BY15" s="103">
        <v>207560</v>
      </c>
      <c r="BZ15" s="103">
        <v>252084.6</v>
      </c>
      <c r="CA15" s="103">
        <v>293928.59999999998</v>
      </c>
      <c r="CB15" s="103">
        <v>343523</v>
      </c>
      <c r="CC15" s="103">
        <v>390330.9</v>
      </c>
      <c r="CD15" s="103">
        <v>436928.2</v>
      </c>
      <c r="CE15" s="103">
        <v>483780.9</v>
      </c>
      <c r="CF15" s="103">
        <v>530108.30000000005</v>
      </c>
      <c r="CG15" s="103">
        <v>584637.9</v>
      </c>
      <c r="CH15" s="103">
        <v>66723</v>
      </c>
      <c r="CI15" s="103">
        <v>117914.4</v>
      </c>
      <c r="CJ15" s="103">
        <v>167125.9</v>
      </c>
      <c r="CK15" s="103">
        <v>219448.1</v>
      </c>
      <c r="CL15" s="103">
        <v>266925</v>
      </c>
      <c r="CM15" s="103">
        <v>311774</v>
      </c>
      <c r="CN15" s="103">
        <v>364105.8</v>
      </c>
      <c r="CO15" s="103">
        <v>413373.1</v>
      </c>
      <c r="CP15" s="103">
        <v>463429</v>
      </c>
      <c r="CQ15" s="103">
        <v>515047.4</v>
      </c>
      <c r="CR15" s="103">
        <v>563772.19999999995</v>
      </c>
      <c r="CS15" s="103">
        <v>631851.30000000005</v>
      </c>
      <c r="CT15" s="103">
        <v>70066.600000000006</v>
      </c>
      <c r="CU15" s="103">
        <v>120888.7</v>
      </c>
      <c r="CV15" s="103">
        <v>172352.3</v>
      </c>
      <c r="CW15" s="103">
        <v>230172.79999999999</v>
      </c>
      <c r="CX15" s="103">
        <v>280225.59999999998</v>
      </c>
      <c r="CY15" s="103">
        <v>328783.09999999998</v>
      </c>
      <c r="CZ15" s="103">
        <v>382588.8</v>
      </c>
      <c r="DA15" s="103">
        <v>435285.3</v>
      </c>
      <c r="DB15" s="103">
        <v>485976.1</v>
      </c>
      <c r="DC15" s="103">
        <v>537024.9</v>
      </c>
      <c r="DD15" s="103">
        <v>585816.30000000005</v>
      </c>
      <c r="DE15" s="103">
        <v>649943</v>
      </c>
      <c r="DF15" s="103">
        <v>68038.2</v>
      </c>
      <c r="DG15" s="103">
        <v>128333.3</v>
      </c>
      <c r="DH15" s="103">
        <v>188636.1</v>
      </c>
      <c r="DI15" s="103">
        <v>244056.1</v>
      </c>
      <c r="DJ15" s="103">
        <v>292829.2</v>
      </c>
      <c r="DK15" s="103">
        <v>347361.4</v>
      </c>
      <c r="DL15" s="103">
        <v>402894.5</v>
      </c>
      <c r="DM15" s="103">
        <v>458845.4</v>
      </c>
      <c r="DN15" s="103">
        <v>514406.2</v>
      </c>
      <c r="DO15" s="103">
        <v>568965.4</v>
      </c>
      <c r="DP15" s="103">
        <v>624435.80000000005</v>
      </c>
      <c r="DQ15" s="103">
        <v>700495.1</v>
      </c>
      <c r="DR15" s="103">
        <v>75720.100000000006</v>
      </c>
      <c r="DS15" s="103">
        <v>137350</v>
      </c>
      <c r="DT15" s="103">
        <v>201671.7</v>
      </c>
      <c r="DU15" s="103">
        <v>262724.59999999998</v>
      </c>
      <c r="DV15" s="103">
        <v>321418.40000000002</v>
      </c>
      <c r="DW15" s="103">
        <v>379052.6</v>
      </c>
      <c r="DX15" s="103">
        <v>436077.8</v>
      </c>
      <c r="DY15" s="103">
        <v>498361.3</v>
      </c>
      <c r="DZ15" s="103">
        <v>558132</v>
      </c>
      <c r="EA15" s="103">
        <v>615220.9</v>
      </c>
      <c r="EB15" s="103">
        <v>674961.7</v>
      </c>
      <c r="EC15" s="103">
        <v>739878.7</v>
      </c>
      <c r="ED15" s="103">
        <v>81463.7</v>
      </c>
      <c r="EE15" s="103">
        <v>144663.4</v>
      </c>
      <c r="EF15" s="103">
        <v>206600.2</v>
      </c>
      <c r="EG15" s="103">
        <v>266717.59999999998</v>
      </c>
      <c r="EH15" s="103">
        <v>329845.7</v>
      </c>
      <c r="EI15" s="103">
        <v>389416.3</v>
      </c>
      <c r="EJ15" s="103">
        <v>448983.7</v>
      </c>
      <c r="EK15" s="103">
        <v>511642.8</v>
      </c>
      <c r="EL15" s="103">
        <v>571916.80000000005</v>
      </c>
      <c r="EM15" s="103">
        <v>628993</v>
      </c>
      <c r="EN15" s="103">
        <v>688453</v>
      </c>
      <c r="EO15" s="103">
        <v>755085.5</v>
      </c>
      <c r="EP15" s="103">
        <v>80562.100000000006</v>
      </c>
      <c r="EQ15" s="103">
        <v>147215.1</v>
      </c>
      <c r="ER15" s="103">
        <v>209252.8</v>
      </c>
      <c r="ES15" s="103">
        <v>274866.40000000002</v>
      </c>
      <c r="ET15" s="103">
        <v>336543.8</v>
      </c>
      <c r="EU15" s="103">
        <v>396870.5</v>
      </c>
      <c r="EV15" s="103">
        <v>457944</v>
      </c>
      <c r="EW15" s="103">
        <v>520369</v>
      </c>
      <c r="EX15" s="103">
        <v>583130</v>
      </c>
      <c r="EY15" s="103">
        <v>644745.9</v>
      </c>
      <c r="EZ15" s="103">
        <v>706909.1</v>
      </c>
      <c r="FA15" s="103">
        <v>779416.3</v>
      </c>
      <c r="FB15" s="103">
        <v>89003.9</v>
      </c>
      <c r="FC15" s="103">
        <v>156983.70000000001</v>
      </c>
      <c r="FD15" s="103">
        <v>221972.2</v>
      </c>
      <c r="FE15" s="103">
        <v>287118.5</v>
      </c>
      <c r="FF15" s="103">
        <v>354647.3</v>
      </c>
      <c r="FG15" s="103">
        <v>417055.2</v>
      </c>
      <c r="FH15" s="103">
        <v>487375.1</v>
      </c>
      <c r="FI15" s="103">
        <v>576474</v>
      </c>
      <c r="FJ15" s="103">
        <v>672279</v>
      </c>
      <c r="FK15" s="103">
        <v>767471.2</v>
      </c>
      <c r="FL15" s="103">
        <v>856725.6</v>
      </c>
      <c r="FM15" s="103">
        <v>958750.1185783</v>
      </c>
      <c r="FN15" s="103">
        <v>119171.4</v>
      </c>
      <c r="FO15" s="103">
        <v>219620.1</v>
      </c>
      <c r="FP15" s="103">
        <v>315443.78666541999</v>
      </c>
      <c r="FQ15" s="103">
        <v>362769.69716307003</v>
      </c>
      <c r="FR15" s="103">
        <v>412197.48331867001</v>
      </c>
      <c r="FS15" s="103">
        <v>468381.96951385</v>
      </c>
      <c r="FT15" s="103">
        <v>544758.85517311003</v>
      </c>
      <c r="FU15" s="144">
        <v>624119.45870194002</v>
      </c>
      <c r="FV15" s="144">
        <v>707543.71981415001</v>
      </c>
      <c r="FW15" s="144">
        <v>794602.88561028999</v>
      </c>
      <c r="FX15" s="1">
        <v>886365.86032707</v>
      </c>
      <c r="FY15" s="103">
        <v>1027915.83094046</v>
      </c>
      <c r="FZ15" s="96">
        <v>120176.97111713</v>
      </c>
      <c r="GA15" s="96">
        <v>214605.39035817</v>
      </c>
      <c r="GB15" s="96">
        <v>308844.37026892003</v>
      </c>
      <c r="GC15" s="103">
        <v>408370.69795634999</v>
      </c>
      <c r="GD15" s="103">
        <v>498489.59413942997</v>
      </c>
      <c r="GE15" s="103">
        <v>593158.00803266</v>
      </c>
      <c r="GF15" s="103">
        <v>686816.2521099</v>
      </c>
      <c r="GG15" s="1">
        <v>785555.54650826997</v>
      </c>
      <c r="GH15" s="1">
        <v>881432.37452516996</v>
      </c>
      <c r="GI15" s="1">
        <v>978125.57073436002</v>
      </c>
      <c r="GJ15" s="1">
        <v>1077294.7007736301</v>
      </c>
      <c r="GK15" s="1">
        <v>1195882.6653925898</v>
      </c>
    </row>
    <row r="16" spans="1:193" x14ac:dyDescent="0.25">
      <c r="A16" s="79" t="s">
        <v>147</v>
      </c>
      <c r="B16" s="103">
        <v>1563.3</v>
      </c>
      <c r="C16" s="103">
        <v>2858.7</v>
      </c>
      <c r="D16" s="103">
        <v>4139.3</v>
      </c>
      <c r="E16" s="103">
        <v>5544.6</v>
      </c>
      <c r="F16" s="103">
        <v>6980.6</v>
      </c>
      <c r="G16" s="103">
        <v>8560.2999999999993</v>
      </c>
      <c r="H16" s="103">
        <v>9913</v>
      </c>
      <c r="I16" s="103">
        <v>11538.8</v>
      </c>
      <c r="J16" s="103">
        <v>12882.3</v>
      </c>
      <c r="K16" s="103">
        <v>14239.5</v>
      </c>
      <c r="L16" s="103">
        <v>15807.7</v>
      </c>
      <c r="M16" s="103">
        <v>17316.599999999999</v>
      </c>
      <c r="N16" s="103">
        <v>2054.8000000000002</v>
      </c>
      <c r="O16" s="103">
        <v>3744.6</v>
      </c>
      <c r="P16" s="103">
        <v>4883.6000000000004</v>
      </c>
      <c r="Q16" s="103">
        <v>6714.6</v>
      </c>
      <c r="R16" s="103">
        <v>8194.2999999999993</v>
      </c>
      <c r="S16" s="103">
        <v>9722.2999999999993</v>
      </c>
      <c r="T16" s="103">
        <v>11234.7</v>
      </c>
      <c r="U16" s="103">
        <v>12902</v>
      </c>
      <c r="V16" s="103">
        <v>14750</v>
      </c>
      <c r="W16" s="103">
        <v>16546.900000000001</v>
      </c>
      <c r="X16" s="103">
        <v>18426.099999999999</v>
      </c>
      <c r="Y16" s="103">
        <v>20052.3</v>
      </c>
      <c r="Z16" s="103">
        <v>2294.8000000000002</v>
      </c>
      <c r="AA16" s="103">
        <v>4069.6</v>
      </c>
      <c r="AB16" s="103">
        <v>5793.7</v>
      </c>
      <c r="AC16" s="103">
        <v>7825.2</v>
      </c>
      <c r="AD16" s="103">
        <v>9730.2000000000007</v>
      </c>
      <c r="AE16" s="103">
        <v>11705.6</v>
      </c>
      <c r="AF16" s="103">
        <v>13324.1</v>
      </c>
      <c r="AG16" s="103">
        <v>15243.1</v>
      </c>
      <c r="AH16" s="103">
        <v>16996.900000000001</v>
      </c>
      <c r="AI16" s="103">
        <v>18941.099999999999</v>
      </c>
      <c r="AJ16" s="103">
        <v>21312.7</v>
      </c>
      <c r="AK16" s="103">
        <v>22822.9</v>
      </c>
      <c r="AL16" s="103">
        <v>2380.9</v>
      </c>
      <c r="AM16" s="103">
        <v>4175.6000000000004</v>
      </c>
      <c r="AN16" s="103">
        <v>5925.6</v>
      </c>
      <c r="AO16" s="103">
        <v>8363.5</v>
      </c>
      <c r="AP16" s="103">
        <v>10398.200000000001</v>
      </c>
      <c r="AQ16" s="103">
        <v>12341</v>
      </c>
      <c r="AR16" s="103">
        <v>14465.4</v>
      </c>
      <c r="AS16" s="103">
        <v>16514.3</v>
      </c>
      <c r="AT16" s="103">
        <v>18656.400000000001</v>
      </c>
      <c r="AU16" s="103">
        <v>20682.5</v>
      </c>
      <c r="AV16" s="103">
        <v>22742.400000000001</v>
      </c>
      <c r="AW16" s="103">
        <v>24694.9</v>
      </c>
      <c r="AX16" s="103">
        <v>2770.5</v>
      </c>
      <c r="AY16" s="103">
        <v>4431.3999999999996</v>
      </c>
      <c r="AZ16" s="103">
        <v>6377.2</v>
      </c>
      <c r="BA16" s="103">
        <v>8882.6</v>
      </c>
      <c r="BB16" s="103">
        <v>10700.1</v>
      </c>
      <c r="BC16" s="103">
        <v>12634.5</v>
      </c>
      <c r="BD16" s="103">
        <v>14620.2</v>
      </c>
      <c r="BE16" s="103">
        <v>16589.2</v>
      </c>
      <c r="BF16" s="103">
        <v>18539.2</v>
      </c>
      <c r="BG16" s="103">
        <v>20901.400000000001</v>
      </c>
      <c r="BH16" s="103">
        <v>22926.1</v>
      </c>
      <c r="BI16" s="103">
        <v>24723.599999999999</v>
      </c>
      <c r="BJ16" s="103">
        <v>2990.5</v>
      </c>
      <c r="BK16" s="103">
        <v>4726.3</v>
      </c>
      <c r="BL16" s="103">
        <v>6751.3</v>
      </c>
      <c r="BM16" s="103">
        <v>9089.4</v>
      </c>
      <c r="BN16" s="103">
        <v>11345.5</v>
      </c>
      <c r="BO16" s="103">
        <v>13593.5</v>
      </c>
      <c r="BP16" s="103">
        <v>15623.9</v>
      </c>
      <c r="BQ16" s="103">
        <v>17887.3</v>
      </c>
      <c r="BR16" s="103">
        <v>20048</v>
      </c>
      <c r="BS16" s="103">
        <v>22147.4</v>
      </c>
      <c r="BT16" s="103">
        <v>24331.4</v>
      </c>
      <c r="BU16" s="103">
        <v>26040.2</v>
      </c>
      <c r="BV16" s="103">
        <v>3089.5</v>
      </c>
      <c r="BW16" s="103">
        <v>5054</v>
      </c>
      <c r="BX16" s="103">
        <v>7514.4</v>
      </c>
      <c r="BY16" s="103">
        <v>13040.6</v>
      </c>
      <c r="BZ16" s="103">
        <v>14995</v>
      </c>
      <c r="CA16" s="103">
        <v>15853.5</v>
      </c>
      <c r="CB16" s="103">
        <v>16847.5</v>
      </c>
      <c r="CC16" s="103">
        <v>18033.7</v>
      </c>
      <c r="CD16" s="103">
        <v>19603.599999999999</v>
      </c>
      <c r="CE16" s="103">
        <v>21323</v>
      </c>
      <c r="CF16" s="103">
        <v>23647.3</v>
      </c>
      <c r="CG16" s="103">
        <v>25921.5</v>
      </c>
      <c r="CH16" s="103">
        <v>2018.9</v>
      </c>
      <c r="CI16" s="103">
        <v>3837.3</v>
      </c>
      <c r="CJ16" s="103">
        <v>5946.1</v>
      </c>
      <c r="CK16" s="103">
        <v>8050.5</v>
      </c>
      <c r="CL16" s="103">
        <v>10017.4</v>
      </c>
      <c r="CM16" s="103">
        <v>11544.8</v>
      </c>
      <c r="CN16" s="103">
        <v>14562.8</v>
      </c>
      <c r="CO16" s="103">
        <v>15892.2</v>
      </c>
      <c r="CP16" s="103">
        <v>17570.400000000001</v>
      </c>
      <c r="CQ16" s="103">
        <v>18826.5</v>
      </c>
      <c r="CR16" s="103">
        <v>20164.400000000001</v>
      </c>
      <c r="CS16" s="103">
        <v>22190.3</v>
      </c>
      <c r="CT16" s="103">
        <v>2480.6</v>
      </c>
      <c r="CU16" s="103">
        <v>3744.8</v>
      </c>
      <c r="CV16" s="103">
        <v>5421</v>
      </c>
      <c r="CW16" s="103">
        <v>10523.6</v>
      </c>
      <c r="CX16" s="103">
        <v>11252.7</v>
      </c>
      <c r="CY16" s="103">
        <v>11905.2</v>
      </c>
      <c r="CZ16" s="103">
        <v>13003.6</v>
      </c>
      <c r="DA16" s="103">
        <v>14768.3</v>
      </c>
      <c r="DB16" s="103">
        <v>16181.8</v>
      </c>
      <c r="DC16" s="103">
        <v>17705.2</v>
      </c>
      <c r="DD16" s="103">
        <v>19397.099999999999</v>
      </c>
      <c r="DE16" s="103">
        <v>21619</v>
      </c>
      <c r="DF16" s="103">
        <v>3008.6</v>
      </c>
      <c r="DG16" s="103">
        <v>4054.7</v>
      </c>
      <c r="DH16" s="103">
        <v>5370</v>
      </c>
      <c r="DI16" s="103">
        <v>9879.7000000000007</v>
      </c>
      <c r="DJ16" s="103">
        <v>11312.1</v>
      </c>
      <c r="DK16" s="103">
        <v>12059.3</v>
      </c>
      <c r="DL16" s="103">
        <v>13383</v>
      </c>
      <c r="DM16" s="103">
        <v>14748.7</v>
      </c>
      <c r="DN16" s="103">
        <v>16451.2</v>
      </c>
      <c r="DO16" s="103">
        <v>18037</v>
      </c>
      <c r="DP16" s="103">
        <v>19827.400000000001</v>
      </c>
      <c r="DQ16" s="103">
        <v>21480.7</v>
      </c>
      <c r="DR16" s="103">
        <v>3428.2</v>
      </c>
      <c r="DS16" s="103">
        <v>4307.8</v>
      </c>
      <c r="DT16" s="103">
        <v>5573.4</v>
      </c>
      <c r="DU16" s="103">
        <v>10055.200000000001</v>
      </c>
      <c r="DV16" s="103">
        <v>11110.2</v>
      </c>
      <c r="DW16" s="103">
        <v>12240.8</v>
      </c>
      <c r="DX16" s="103">
        <v>13428.1</v>
      </c>
      <c r="DY16" s="103">
        <v>15068.4</v>
      </c>
      <c r="DZ16" s="103">
        <v>16718.8</v>
      </c>
      <c r="EA16" s="103">
        <v>18492.2</v>
      </c>
      <c r="EB16" s="103">
        <v>20452.900000000001</v>
      </c>
      <c r="EC16" s="103">
        <v>22629.9</v>
      </c>
      <c r="ED16" s="103">
        <v>2917.2</v>
      </c>
      <c r="EE16" s="103">
        <v>3834.2</v>
      </c>
      <c r="EF16" s="103">
        <v>5289.5</v>
      </c>
      <c r="EG16" s="103">
        <v>10046</v>
      </c>
      <c r="EH16" s="103">
        <v>11080.4</v>
      </c>
      <c r="EI16" s="103">
        <v>12206.2</v>
      </c>
      <c r="EJ16" s="103">
        <v>13890</v>
      </c>
      <c r="EK16" s="103">
        <v>17777.2</v>
      </c>
      <c r="EL16" s="103">
        <v>18724.2</v>
      </c>
      <c r="EM16" s="103">
        <v>19511.900000000001</v>
      </c>
      <c r="EN16" s="103">
        <v>20585.7</v>
      </c>
      <c r="EO16" s="103">
        <v>22140.5</v>
      </c>
      <c r="EP16" s="103">
        <v>2155.4</v>
      </c>
      <c r="EQ16" s="103">
        <v>3571.4</v>
      </c>
      <c r="ER16" s="103">
        <v>5251.1</v>
      </c>
      <c r="ES16" s="103">
        <v>12013.6</v>
      </c>
      <c r="ET16" s="103">
        <v>12815.1</v>
      </c>
      <c r="EU16" s="103">
        <v>13857.9</v>
      </c>
      <c r="EV16" s="103">
        <v>14560.5</v>
      </c>
      <c r="EW16" s="103">
        <v>15293.8</v>
      </c>
      <c r="EX16" s="103">
        <v>16088.9</v>
      </c>
      <c r="EY16" s="103">
        <v>16832.5</v>
      </c>
      <c r="EZ16" s="103">
        <v>17820.8</v>
      </c>
      <c r="FA16" s="103">
        <v>19426.099999999999</v>
      </c>
      <c r="FB16" s="103">
        <v>1015.6</v>
      </c>
      <c r="FC16" s="103">
        <v>1736.9</v>
      </c>
      <c r="FD16" s="103">
        <v>2400.5</v>
      </c>
      <c r="FE16" s="103">
        <v>3212.2</v>
      </c>
      <c r="FF16" s="103">
        <v>4168.6000000000004</v>
      </c>
      <c r="FG16" s="103">
        <v>5009.8</v>
      </c>
      <c r="FH16" s="103">
        <v>5757.6</v>
      </c>
      <c r="FI16" s="103">
        <v>6473</v>
      </c>
      <c r="FJ16" s="103">
        <v>7371.4</v>
      </c>
      <c r="FK16" s="103">
        <v>8356.9</v>
      </c>
      <c r="FL16" s="103">
        <v>9177.5</v>
      </c>
      <c r="FM16" s="103">
        <v>10190.937576370001</v>
      </c>
      <c r="FN16" s="103">
        <v>1462.3</v>
      </c>
      <c r="FO16" s="103">
        <v>1986.8</v>
      </c>
      <c r="FP16" s="103">
        <v>2816.2113850000001</v>
      </c>
      <c r="FQ16" s="103">
        <v>2840.8571940000002</v>
      </c>
      <c r="FR16" s="103">
        <v>2884.3870099999999</v>
      </c>
      <c r="FS16" s="103">
        <v>3003.4772840000001</v>
      </c>
      <c r="FT16" s="103">
        <v>3700.6033969999999</v>
      </c>
      <c r="FU16" s="103">
        <v>4524.9492520000003</v>
      </c>
      <c r="FV16" s="103">
        <v>5218.026597</v>
      </c>
      <c r="FW16" s="103">
        <v>6046.8736779999999</v>
      </c>
      <c r="FX16" s="1">
        <v>6999.3441309999998</v>
      </c>
      <c r="FY16" s="103">
        <v>9281.9698079999998</v>
      </c>
      <c r="FZ16" s="96">
        <v>1244.523136</v>
      </c>
      <c r="GA16" s="96">
        <v>2013.22891</v>
      </c>
      <c r="GB16" s="96">
        <v>2759.4644480000002</v>
      </c>
      <c r="GC16" s="103">
        <v>3893.5566920000001</v>
      </c>
      <c r="GD16" s="103">
        <v>4618.2048139999997</v>
      </c>
      <c r="GE16" s="103">
        <v>5417.8011159999996</v>
      </c>
      <c r="GF16" s="103">
        <v>6176.3708539999998</v>
      </c>
      <c r="GG16" s="1">
        <v>7022.0570209999996</v>
      </c>
      <c r="GH16" s="1">
        <v>7797.0697600000003</v>
      </c>
      <c r="GI16" s="1">
        <v>8550.0696769999995</v>
      </c>
      <c r="GJ16" s="1">
        <v>9260.7438459999994</v>
      </c>
      <c r="GK16" s="1">
        <v>10420.760472999998</v>
      </c>
    </row>
    <row r="17" spans="1:193" x14ac:dyDescent="0.25">
      <c r="A17" s="78" t="s">
        <v>148</v>
      </c>
      <c r="B17" s="103">
        <v>28996.6</v>
      </c>
      <c r="C17" s="103">
        <v>61574.5</v>
      </c>
      <c r="D17" s="103">
        <v>86469.1</v>
      </c>
      <c r="E17" s="103">
        <v>113724</v>
      </c>
      <c r="F17" s="103">
        <v>144273.4</v>
      </c>
      <c r="G17" s="103">
        <v>170046.9</v>
      </c>
      <c r="H17" s="103">
        <v>192506.4</v>
      </c>
      <c r="I17" s="103">
        <v>216661.6</v>
      </c>
      <c r="J17" s="103">
        <v>245475.3</v>
      </c>
      <c r="K17" s="103">
        <v>265873</v>
      </c>
      <c r="L17" s="103">
        <v>294793.40000000002</v>
      </c>
      <c r="M17" s="103">
        <v>338366.6</v>
      </c>
      <c r="N17" s="103">
        <v>43321.1</v>
      </c>
      <c r="O17" s="103">
        <v>74377.899999999994</v>
      </c>
      <c r="P17" s="103">
        <v>101756.2</v>
      </c>
      <c r="Q17" s="103">
        <v>137191.70000000001</v>
      </c>
      <c r="R17" s="103">
        <v>173880.7</v>
      </c>
      <c r="S17" s="103">
        <v>204755</v>
      </c>
      <c r="T17" s="103">
        <v>237581.3</v>
      </c>
      <c r="U17" s="103">
        <v>270669.90000000002</v>
      </c>
      <c r="V17" s="103">
        <v>300991.90000000002</v>
      </c>
      <c r="W17" s="103">
        <v>327670.2</v>
      </c>
      <c r="X17" s="103">
        <v>357031.6</v>
      </c>
      <c r="Y17" s="103">
        <v>408888.9</v>
      </c>
      <c r="Z17" s="103">
        <v>45907.4</v>
      </c>
      <c r="AA17" s="103">
        <v>85662.8</v>
      </c>
      <c r="AB17" s="103">
        <v>121900.2</v>
      </c>
      <c r="AC17" s="103">
        <v>167620.20000000001</v>
      </c>
      <c r="AD17" s="103">
        <v>203294.9</v>
      </c>
      <c r="AE17" s="103">
        <v>236843.5</v>
      </c>
      <c r="AF17" s="103">
        <v>259328.1</v>
      </c>
      <c r="AG17" s="103">
        <v>292134.7</v>
      </c>
      <c r="AH17" s="103">
        <v>320645.09999999998</v>
      </c>
      <c r="AI17" s="103">
        <v>353152.8</v>
      </c>
      <c r="AJ17" s="103">
        <v>389324</v>
      </c>
      <c r="AK17" s="103">
        <v>456881.9</v>
      </c>
      <c r="AL17" s="103">
        <v>62763.6</v>
      </c>
      <c r="AM17" s="103">
        <v>102739.6</v>
      </c>
      <c r="AN17" s="103">
        <v>138917.9</v>
      </c>
      <c r="AO17" s="103">
        <v>175841.7</v>
      </c>
      <c r="AP17" s="103">
        <v>212263.4</v>
      </c>
      <c r="AQ17" s="103">
        <v>244145.6</v>
      </c>
      <c r="AR17" s="103">
        <v>288258.59999999998</v>
      </c>
      <c r="AS17" s="103">
        <v>322454</v>
      </c>
      <c r="AT17" s="103">
        <v>353828.2</v>
      </c>
      <c r="AU17" s="103">
        <v>390253.8</v>
      </c>
      <c r="AV17" s="103">
        <v>427287.5</v>
      </c>
      <c r="AW17" s="103">
        <v>504954.7</v>
      </c>
      <c r="AX17" s="103">
        <v>59605.8</v>
      </c>
      <c r="AY17" s="103">
        <v>97315.8</v>
      </c>
      <c r="AZ17" s="103">
        <v>146151.79999999999</v>
      </c>
      <c r="BA17" s="103">
        <v>179377.3</v>
      </c>
      <c r="BB17" s="103">
        <v>222007.2</v>
      </c>
      <c r="BC17" s="103">
        <v>257955.3</v>
      </c>
      <c r="BD17" s="103">
        <v>291050.5</v>
      </c>
      <c r="BE17" s="103">
        <v>334810.7</v>
      </c>
      <c r="BF17" s="103">
        <v>375168.9</v>
      </c>
      <c r="BG17" s="103">
        <v>407090.9</v>
      </c>
      <c r="BH17" s="103">
        <v>450340.3</v>
      </c>
      <c r="BI17" s="103">
        <v>530169.19999999995</v>
      </c>
      <c r="BJ17" s="103">
        <v>51184.7</v>
      </c>
      <c r="BK17" s="103">
        <v>90434.5</v>
      </c>
      <c r="BL17" s="103">
        <v>131571.5</v>
      </c>
      <c r="BM17" s="103">
        <v>177069.4</v>
      </c>
      <c r="BN17" s="103">
        <v>214018.5</v>
      </c>
      <c r="BO17" s="103">
        <v>260839.4</v>
      </c>
      <c r="BP17" s="103">
        <v>312929.09999999998</v>
      </c>
      <c r="BQ17" s="103">
        <v>353174.4</v>
      </c>
      <c r="BR17" s="103">
        <v>387958.4</v>
      </c>
      <c r="BS17" s="103">
        <v>421192.2</v>
      </c>
      <c r="BT17" s="103">
        <v>470896.3</v>
      </c>
      <c r="BU17" s="103">
        <v>585900.69999999995</v>
      </c>
      <c r="BV17" s="103">
        <v>50271.8</v>
      </c>
      <c r="BW17" s="103">
        <v>82697.2</v>
      </c>
      <c r="BX17" s="103">
        <v>124576.2</v>
      </c>
      <c r="BY17" s="103">
        <v>167295.6</v>
      </c>
      <c r="BZ17" s="103">
        <v>236148.9</v>
      </c>
      <c r="CA17" s="103">
        <v>283627.40000000002</v>
      </c>
      <c r="CB17" s="103">
        <v>325499.59999999998</v>
      </c>
      <c r="CC17" s="103">
        <v>370223</v>
      </c>
      <c r="CD17" s="103">
        <v>425091.1</v>
      </c>
      <c r="CE17" s="103">
        <v>467287.4</v>
      </c>
      <c r="CF17" s="103">
        <v>519629.9</v>
      </c>
      <c r="CG17" s="103">
        <v>649315.4</v>
      </c>
      <c r="CH17" s="103">
        <v>66798.7</v>
      </c>
      <c r="CI17" s="103">
        <v>139018</v>
      </c>
      <c r="CJ17" s="103">
        <v>195553.8</v>
      </c>
      <c r="CK17" s="103">
        <v>256018.3</v>
      </c>
      <c r="CL17" s="103">
        <v>305964.2</v>
      </c>
      <c r="CM17" s="103">
        <v>348005.4</v>
      </c>
      <c r="CN17" s="103">
        <v>405131.5</v>
      </c>
      <c r="CO17" s="103">
        <v>460920.3</v>
      </c>
      <c r="CP17" s="103">
        <v>511584</v>
      </c>
      <c r="CQ17" s="103">
        <v>562338.5</v>
      </c>
      <c r="CR17" s="103">
        <v>613472.69999999995</v>
      </c>
      <c r="CS17" s="103">
        <v>765267.7</v>
      </c>
      <c r="CT17" s="103">
        <v>69329.7</v>
      </c>
      <c r="CU17" s="103">
        <v>130975.3</v>
      </c>
      <c r="CV17" s="103">
        <v>195392.4</v>
      </c>
      <c r="CW17" s="103">
        <v>269921.8</v>
      </c>
      <c r="CX17" s="103">
        <v>323240.2</v>
      </c>
      <c r="CY17" s="103">
        <v>369886</v>
      </c>
      <c r="CZ17" s="103">
        <v>418410.9</v>
      </c>
      <c r="DA17" s="103">
        <v>466188</v>
      </c>
      <c r="DB17" s="103">
        <v>530389.6</v>
      </c>
      <c r="DC17" s="103">
        <v>585594.5</v>
      </c>
      <c r="DD17" s="103">
        <v>641602.6</v>
      </c>
      <c r="DE17" s="103">
        <v>794363.9</v>
      </c>
      <c r="DF17" s="103">
        <v>88557.4</v>
      </c>
      <c r="DG17" s="103">
        <v>161362.70000000001</v>
      </c>
      <c r="DH17" s="103">
        <v>221788.9</v>
      </c>
      <c r="DI17" s="103">
        <v>281935.5</v>
      </c>
      <c r="DJ17" s="103">
        <v>345006.4</v>
      </c>
      <c r="DK17" s="103">
        <v>392377.1</v>
      </c>
      <c r="DL17" s="103">
        <v>443609</v>
      </c>
      <c r="DM17" s="103">
        <v>516353.2</v>
      </c>
      <c r="DN17" s="103">
        <v>570474.9</v>
      </c>
      <c r="DO17" s="103">
        <v>628784.1</v>
      </c>
      <c r="DP17" s="103">
        <v>690117.6</v>
      </c>
      <c r="DQ17" s="103">
        <v>874903.7</v>
      </c>
      <c r="DR17" s="103">
        <v>71739.199999999997</v>
      </c>
      <c r="DS17" s="103">
        <v>141441.79999999999</v>
      </c>
      <c r="DT17" s="103">
        <v>206083.9</v>
      </c>
      <c r="DU17" s="103">
        <v>278298.09999999998</v>
      </c>
      <c r="DV17" s="103">
        <v>335177.90000000002</v>
      </c>
      <c r="DW17" s="103">
        <v>403765.4</v>
      </c>
      <c r="DX17" s="103">
        <v>455649.1</v>
      </c>
      <c r="DY17" s="103">
        <v>521075.8</v>
      </c>
      <c r="DZ17" s="103">
        <v>576896.80000000005</v>
      </c>
      <c r="EA17" s="103">
        <v>639128.6</v>
      </c>
      <c r="EB17" s="103">
        <v>716111.2</v>
      </c>
      <c r="EC17" s="103">
        <v>890902.8</v>
      </c>
      <c r="ED17" s="103">
        <v>76980.5</v>
      </c>
      <c r="EE17" s="103">
        <v>147945.1</v>
      </c>
      <c r="EF17" s="103">
        <v>216467.3</v>
      </c>
      <c r="EG17" s="103">
        <v>286242.3</v>
      </c>
      <c r="EH17" s="103">
        <v>360071.3</v>
      </c>
      <c r="EI17" s="103">
        <v>424034.7</v>
      </c>
      <c r="EJ17" s="103">
        <v>479186.5</v>
      </c>
      <c r="EK17" s="103">
        <v>543015.5</v>
      </c>
      <c r="EL17" s="103">
        <v>612039.6</v>
      </c>
      <c r="EM17" s="103">
        <v>668406</v>
      </c>
      <c r="EN17" s="103">
        <v>750143.9</v>
      </c>
      <c r="EO17" s="103">
        <v>946049.3</v>
      </c>
      <c r="EP17" s="103">
        <v>101889.7</v>
      </c>
      <c r="EQ17" s="103">
        <v>162080.5</v>
      </c>
      <c r="ER17" s="103">
        <v>225412.3</v>
      </c>
      <c r="ES17" s="103">
        <v>317724.5</v>
      </c>
      <c r="ET17" s="103">
        <v>375845.5</v>
      </c>
      <c r="EU17" s="103">
        <v>440173.8</v>
      </c>
      <c r="EV17" s="103">
        <v>516325.6</v>
      </c>
      <c r="EW17" s="103">
        <v>576808.19999999995</v>
      </c>
      <c r="EX17" s="103">
        <v>635688.69999999995</v>
      </c>
      <c r="EY17" s="103">
        <v>695700.4</v>
      </c>
      <c r="EZ17" s="103">
        <v>757695.9</v>
      </c>
      <c r="FA17" s="103">
        <v>978217.7</v>
      </c>
      <c r="FB17" s="103">
        <v>87321.7</v>
      </c>
      <c r="FC17" s="103">
        <v>162930.29999999999</v>
      </c>
      <c r="FD17" s="103">
        <v>226939.7</v>
      </c>
      <c r="FE17" s="103">
        <v>320172.2</v>
      </c>
      <c r="FF17" s="103">
        <v>395186.9</v>
      </c>
      <c r="FG17" s="103">
        <v>465304.8</v>
      </c>
      <c r="FH17" s="103">
        <v>515203.2</v>
      </c>
      <c r="FI17" s="103">
        <v>597130.9</v>
      </c>
      <c r="FJ17" s="103">
        <v>658922.4</v>
      </c>
      <c r="FK17" s="103">
        <v>740637.6</v>
      </c>
      <c r="FL17" s="103">
        <v>824934.40000000002</v>
      </c>
      <c r="FM17" s="103">
        <v>1032629.61214319</v>
      </c>
      <c r="FN17" s="103">
        <v>99462.1</v>
      </c>
      <c r="FO17" s="103">
        <v>175336.9</v>
      </c>
      <c r="FP17" s="103">
        <v>251806.05680034999</v>
      </c>
      <c r="FQ17" s="103">
        <v>310352.02877337002</v>
      </c>
      <c r="FR17" s="103">
        <v>351459.90007439</v>
      </c>
      <c r="FS17" s="103">
        <v>388561.29579811997</v>
      </c>
      <c r="FT17" s="103">
        <v>429755.79268780001</v>
      </c>
      <c r="FU17" s="103">
        <v>486112.41596373002</v>
      </c>
      <c r="FV17" s="103">
        <v>536033.93182569998</v>
      </c>
      <c r="FW17" s="103">
        <v>581393.51287643996</v>
      </c>
      <c r="FX17" s="1">
        <v>649491.69482601003</v>
      </c>
      <c r="FY17" s="103">
        <v>784472.57235148002</v>
      </c>
      <c r="FZ17" s="96">
        <v>113942.07930358</v>
      </c>
      <c r="GA17" s="96">
        <v>174927.44866579</v>
      </c>
      <c r="GB17" s="96">
        <v>258707.68420451001</v>
      </c>
      <c r="GC17" s="103">
        <v>333216.94965194998</v>
      </c>
      <c r="GD17" s="103">
        <v>420314.47211956</v>
      </c>
      <c r="GE17" s="103">
        <v>486585.20091259002</v>
      </c>
      <c r="GF17" s="103">
        <v>550067.1202761</v>
      </c>
      <c r="GG17" s="1">
        <v>613779.78453230998</v>
      </c>
      <c r="GH17" s="1">
        <v>678256.46675627003</v>
      </c>
      <c r="GI17" s="1">
        <v>753151.91222344001</v>
      </c>
      <c r="GJ17" s="1">
        <v>847033.63527804997</v>
      </c>
      <c r="GK17" s="1">
        <v>1057653.1987467499</v>
      </c>
    </row>
    <row r="18" spans="1:193" x14ac:dyDescent="0.25">
      <c r="A18" s="79" t="s">
        <v>149</v>
      </c>
      <c r="B18" s="104">
        <f t="shared" ref="B18:BM18" si="149">IF(B6="","",SUM(B19:B21))</f>
        <v>3757.5</v>
      </c>
      <c r="C18" s="104">
        <f t="shared" si="149"/>
        <v>8156.7</v>
      </c>
      <c r="D18" s="104">
        <f t="shared" si="149"/>
        <v>12438.499999999998</v>
      </c>
      <c r="E18" s="104">
        <f t="shared" si="149"/>
        <v>15898.199999999999</v>
      </c>
      <c r="F18" s="104">
        <f t="shared" si="149"/>
        <v>21286.3</v>
      </c>
      <c r="G18" s="104">
        <f t="shared" si="149"/>
        <v>26576.799999999999</v>
      </c>
      <c r="H18" s="104">
        <f t="shared" si="149"/>
        <v>30701.999999999996</v>
      </c>
      <c r="I18" s="104">
        <f t="shared" si="149"/>
        <v>37942.6</v>
      </c>
      <c r="J18" s="104">
        <f t="shared" si="149"/>
        <v>42356.2</v>
      </c>
      <c r="K18" s="104">
        <f t="shared" si="149"/>
        <v>46985.9</v>
      </c>
      <c r="L18" s="104">
        <f t="shared" si="149"/>
        <v>53830.7</v>
      </c>
      <c r="M18" s="104">
        <f t="shared" si="149"/>
        <v>60055.099999999991</v>
      </c>
      <c r="N18" s="104">
        <f t="shared" si="149"/>
        <v>5616.2</v>
      </c>
      <c r="O18" s="104">
        <f t="shared" si="149"/>
        <v>9437.9</v>
      </c>
      <c r="P18" s="104">
        <f t="shared" si="149"/>
        <v>12796.2</v>
      </c>
      <c r="Q18" s="104">
        <f t="shared" si="149"/>
        <v>16603.099999999999</v>
      </c>
      <c r="R18" s="104">
        <f t="shared" si="149"/>
        <v>27938.2</v>
      </c>
      <c r="S18" s="104">
        <f t="shared" si="149"/>
        <v>40765.410000000003</v>
      </c>
      <c r="T18" s="104">
        <f t="shared" si="149"/>
        <v>46682.31</v>
      </c>
      <c r="U18" s="104">
        <f t="shared" si="149"/>
        <v>53436.909999999996</v>
      </c>
      <c r="V18" s="104">
        <f t="shared" si="149"/>
        <v>58466.210000000006</v>
      </c>
      <c r="W18" s="104">
        <f t="shared" si="149"/>
        <v>63206.91</v>
      </c>
      <c r="X18" s="104">
        <f t="shared" si="149"/>
        <v>68212.009999999995</v>
      </c>
      <c r="Y18" s="104">
        <f t="shared" si="149"/>
        <v>75509.61</v>
      </c>
      <c r="Z18" s="104">
        <f t="shared" si="149"/>
        <v>5406.2000000000007</v>
      </c>
      <c r="AA18" s="104">
        <f t="shared" si="149"/>
        <v>9955.1999999999989</v>
      </c>
      <c r="AB18" s="104">
        <f t="shared" si="149"/>
        <v>15852.199999999999</v>
      </c>
      <c r="AC18" s="104">
        <f t="shared" si="149"/>
        <v>20551.3</v>
      </c>
      <c r="AD18" s="104">
        <f t="shared" si="149"/>
        <v>29784.3</v>
      </c>
      <c r="AE18" s="104">
        <f t="shared" si="149"/>
        <v>40300.800000000003</v>
      </c>
      <c r="AF18" s="104">
        <f t="shared" si="149"/>
        <v>46486.5</v>
      </c>
      <c r="AG18" s="104">
        <f t="shared" si="149"/>
        <v>51082.6</v>
      </c>
      <c r="AH18" s="104">
        <f t="shared" si="149"/>
        <v>62351.6</v>
      </c>
      <c r="AI18" s="104">
        <f t="shared" si="149"/>
        <v>68756.2</v>
      </c>
      <c r="AJ18" s="104">
        <f t="shared" si="149"/>
        <v>73647</v>
      </c>
      <c r="AK18" s="104">
        <f t="shared" si="149"/>
        <v>80972.600000000006</v>
      </c>
      <c r="AL18" s="104">
        <f t="shared" si="149"/>
        <v>6441.9</v>
      </c>
      <c r="AM18" s="104">
        <f t="shared" si="149"/>
        <v>12391.399999999998</v>
      </c>
      <c r="AN18" s="104">
        <f t="shared" si="149"/>
        <v>19556.3</v>
      </c>
      <c r="AO18" s="104">
        <f t="shared" si="149"/>
        <v>28644.2</v>
      </c>
      <c r="AP18" s="104">
        <f t="shared" si="149"/>
        <v>36791.1</v>
      </c>
      <c r="AQ18" s="104">
        <f t="shared" si="149"/>
        <v>46263.1</v>
      </c>
      <c r="AR18" s="104">
        <f t="shared" si="149"/>
        <v>52068.4</v>
      </c>
      <c r="AS18" s="104">
        <f t="shared" si="149"/>
        <v>57254.5</v>
      </c>
      <c r="AT18" s="104">
        <f t="shared" si="149"/>
        <v>69380.799999999988</v>
      </c>
      <c r="AU18" s="104">
        <f t="shared" si="149"/>
        <v>76431.899999999994</v>
      </c>
      <c r="AV18" s="104">
        <f t="shared" si="149"/>
        <v>84660.9</v>
      </c>
      <c r="AW18" s="104">
        <f t="shared" si="149"/>
        <v>96848.2</v>
      </c>
      <c r="AX18" s="104">
        <f t="shared" si="149"/>
        <v>6909.8</v>
      </c>
      <c r="AY18" s="104">
        <f t="shared" si="149"/>
        <v>12939.099999999999</v>
      </c>
      <c r="AZ18" s="104">
        <f t="shared" si="149"/>
        <v>24965.8</v>
      </c>
      <c r="BA18" s="104">
        <f t="shared" si="149"/>
        <v>64185.1</v>
      </c>
      <c r="BB18" s="104">
        <f t="shared" si="149"/>
        <v>83785.600000000006</v>
      </c>
      <c r="BC18" s="104">
        <f t="shared" si="149"/>
        <v>100972.9</v>
      </c>
      <c r="BD18" s="104">
        <f t="shared" si="149"/>
        <v>123871.7</v>
      </c>
      <c r="BE18" s="104">
        <f t="shared" si="149"/>
        <v>153180.5</v>
      </c>
      <c r="BF18" s="104">
        <f t="shared" si="149"/>
        <v>169277.4</v>
      </c>
      <c r="BG18" s="104">
        <f t="shared" si="149"/>
        <v>197003</v>
      </c>
      <c r="BH18" s="104">
        <f t="shared" si="149"/>
        <v>219077.69999999998</v>
      </c>
      <c r="BI18" s="104">
        <f t="shared" si="149"/>
        <v>248203</v>
      </c>
      <c r="BJ18" s="104">
        <f t="shared" si="149"/>
        <v>7524.8</v>
      </c>
      <c r="BK18" s="104">
        <f t="shared" si="149"/>
        <v>14287.2</v>
      </c>
      <c r="BL18" s="104">
        <f t="shared" si="149"/>
        <v>35572.199999999997</v>
      </c>
      <c r="BM18" s="104">
        <f t="shared" si="149"/>
        <v>42803.1</v>
      </c>
      <c r="BN18" s="104">
        <f t="shared" ref="BN18:DY18" si="150">IF(BN6="","",SUM(BN19:BN21))</f>
        <v>89172.3</v>
      </c>
      <c r="BO18" s="104">
        <f t="shared" si="150"/>
        <v>112237.9</v>
      </c>
      <c r="BP18" s="104">
        <f t="shared" si="150"/>
        <v>131363.90000000002</v>
      </c>
      <c r="BQ18" s="104">
        <f t="shared" si="150"/>
        <v>155387.29999999999</v>
      </c>
      <c r="BR18" s="104">
        <f t="shared" si="150"/>
        <v>180341.2</v>
      </c>
      <c r="BS18" s="104">
        <f t="shared" si="150"/>
        <v>193374.8</v>
      </c>
      <c r="BT18" s="104">
        <f t="shared" si="150"/>
        <v>226975.8</v>
      </c>
      <c r="BU18" s="104">
        <f t="shared" si="150"/>
        <v>254801</v>
      </c>
      <c r="BV18" s="104">
        <f t="shared" si="150"/>
        <v>6442.8</v>
      </c>
      <c r="BW18" s="104">
        <f t="shared" si="150"/>
        <v>13433.900000000001</v>
      </c>
      <c r="BX18" s="104">
        <f t="shared" si="150"/>
        <v>38572.400000000001</v>
      </c>
      <c r="BY18" s="104">
        <f t="shared" si="150"/>
        <v>55479.199999999997</v>
      </c>
      <c r="BZ18" s="104">
        <f t="shared" si="150"/>
        <v>84910</v>
      </c>
      <c r="CA18" s="104">
        <f t="shared" si="150"/>
        <v>118660.6</v>
      </c>
      <c r="CB18" s="104">
        <f t="shared" si="150"/>
        <v>142095.5</v>
      </c>
      <c r="CC18" s="104">
        <f t="shared" si="150"/>
        <v>160758.70000000001</v>
      </c>
      <c r="CD18" s="104">
        <f t="shared" si="150"/>
        <v>183645.09999999998</v>
      </c>
      <c r="CE18" s="104">
        <f t="shared" si="150"/>
        <v>214083.5</v>
      </c>
      <c r="CF18" s="104">
        <f t="shared" si="150"/>
        <v>228841.60000000001</v>
      </c>
      <c r="CG18" s="104">
        <f t="shared" si="150"/>
        <v>262445.7</v>
      </c>
      <c r="CH18" s="104">
        <f t="shared" si="150"/>
        <v>6806.5</v>
      </c>
      <c r="CI18" s="104">
        <f t="shared" si="150"/>
        <v>16095.099999999999</v>
      </c>
      <c r="CJ18" s="104">
        <f t="shared" si="150"/>
        <v>39887.300000000003</v>
      </c>
      <c r="CK18" s="104">
        <f t="shared" si="150"/>
        <v>58066</v>
      </c>
      <c r="CL18" s="104">
        <f t="shared" si="150"/>
        <v>95826.3</v>
      </c>
      <c r="CM18" s="104">
        <f t="shared" si="150"/>
        <v>119023.3</v>
      </c>
      <c r="CN18" s="104">
        <f t="shared" si="150"/>
        <v>136903.70000000001</v>
      </c>
      <c r="CO18" s="104">
        <f t="shared" si="150"/>
        <v>155929.90000000002</v>
      </c>
      <c r="CP18" s="104">
        <f t="shared" si="150"/>
        <v>172210.5</v>
      </c>
      <c r="CQ18" s="104">
        <f t="shared" si="150"/>
        <v>198446.09999999998</v>
      </c>
      <c r="CR18" s="104">
        <f t="shared" si="150"/>
        <v>225618.4</v>
      </c>
      <c r="CS18" s="104">
        <f t="shared" si="150"/>
        <v>243893.59999999998</v>
      </c>
      <c r="CT18" s="104">
        <f t="shared" si="150"/>
        <v>6125.4000000000005</v>
      </c>
      <c r="CU18" s="104">
        <f t="shared" si="150"/>
        <v>20939.599999999999</v>
      </c>
      <c r="CV18" s="104">
        <f t="shared" si="150"/>
        <v>35432.800000000003</v>
      </c>
      <c r="CW18" s="104">
        <f t="shared" si="150"/>
        <v>64988.5</v>
      </c>
      <c r="CX18" s="104">
        <f t="shared" si="150"/>
        <v>94952.5</v>
      </c>
      <c r="CY18" s="104">
        <f t="shared" si="150"/>
        <v>133218.29999999999</v>
      </c>
      <c r="CZ18" s="104">
        <f t="shared" si="150"/>
        <v>150982.70000000001</v>
      </c>
      <c r="DA18" s="104">
        <f t="shared" si="150"/>
        <v>176978.7</v>
      </c>
      <c r="DB18" s="104">
        <f t="shared" si="150"/>
        <v>201187.9</v>
      </c>
      <c r="DC18" s="104">
        <f t="shared" si="150"/>
        <v>226788</v>
      </c>
      <c r="DD18" s="104">
        <f t="shared" si="150"/>
        <v>242562</v>
      </c>
      <c r="DE18" s="104">
        <f t="shared" si="150"/>
        <v>275077.09999999998</v>
      </c>
      <c r="DF18" s="104">
        <f t="shared" si="150"/>
        <v>8228.2000000000007</v>
      </c>
      <c r="DG18" s="104">
        <f t="shared" si="150"/>
        <v>31559.5</v>
      </c>
      <c r="DH18" s="104">
        <f t="shared" si="150"/>
        <v>56218.600000000006</v>
      </c>
      <c r="DI18" s="104">
        <f t="shared" si="150"/>
        <v>94177.4</v>
      </c>
      <c r="DJ18" s="104">
        <f t="shared" si="150"/>
        <v>111901.79999999999</v>
      </c>
      <c r="DK18" s="104">
        <f t="shared" si="150"/>
        <v>143977.79999999999</v>
      </c>
      <c r="DL18" s="104">
        <f t="shared" si="150"/>
        <v>169691.9</v>
      </c>
      <c r="DM18" s="104">
        <f t="shared" si="150"/>
        <v>196462.8</v>
      </c>
      <c r="DN18" s="104">
        <f t="shared" si="150"/>
        <v>216834.5</v>
      </c>
      <c r="DO18" s="104">
        <f t="shared" si="150"/>
        <v>250480.5</v>
      </c>
      <c r="DP18" s="104">
        <f t="shared" si="150"/>
        <v>267051.90000000002</v>
      </c>
      <c r="DQ18" s="104">
        <f t="shared" si="150"/>
        <v>318240.2</v>
      </c>
      <c r="DR18" s="104">
        <f t="shared" si="150"/>
        <v>9165.5</v>
      </c>
      <c r="DS18" s="104">
        <f t="shared" si="150"/>
        <v>32322.800000000003</v>
      </c>
      <c r="DT18" s="104">
        <f t="shared" si="150"/>
        <v>59065.8</v>
      </c>
      <c r="DU18" s="104">
        <f t="shared" si="150"/>
        <v>80799.600000000006</v>
      </c>
      <c r="DV18" s="104">
        <f t="shared" si="150"/>
        <v>116419.79999999999</v>
      </c>
      <c r="DW18" s="104">
        <f t="shared" si="150"/>
        <v>156713.09999999998</v>
      </c>
      <c r="DX18" s="104">
        <f t="shared" si="150"/>
        <v>200319.8</v>
      </c>
      <c r="DY18" s="104">
        <f t="shared" si="150"/>
        <v>219859.6</v>
      </c>
      <c r="DZ18" s="104">
        <f t="shared" ref="DZ18:EP18" si="151">IF(DZ6="","",SUM(DZ19:DZ21))</f>
        <v>254537.59999999998</v>
      </c>
      <c r="EA18" s="104">
        <f t="shared" si="151"/>
        <v>270963.59999999998</v>
      </c>
      <c r="EB18" s="104">
        <f t="shared" si="151"/>
        <v>302853.7</v>
      </c>
      <c r="EC18" s="104">
        <f t="shared" si="151"/>
        <v>392938.8</v>
      </c>
      <c r="ED18" s="104">
        <f t="shared" si="151"/>
        <v>26773.599999999999</v>
      </c>
      <c r="EE18" s="104">
        <f t="shared" si="151"/>
        <v>48634.9</v>
      </c>
      <c r="EF18" s="104">
        <f t="shared" si="151"/>
        <v>91059.5</v>
      </c>
      <c r="EG18" s="104">
        <f t="shared" si="151"/>
        <v>103555.79999999999</v>
      </c>
      <c r="EH18" s="104">
        <f t="shared" si="151"/>
        <v>148486.70000000001</v>
      </c>
      <c r="EI18" s="104">
        <f t="shared" si="151"/>
        <v>178016.2</v>
      </c>
      <c r="EJ18" s="104">
        <f t="shared" si="151"/>
        <v>207927.69999999998</v>
      </c>
      <c r="EK18" s="104">
        <f t="shared" si="151"/>
        <v>224280.8</v>
      </c>
      <c r="EL18" s="104">
        <f t="shared" si="151"/>
        <v>259203.09999999998</v>
      </c>
      <c r="EM18" s="104">
        <f t="shared" si="151"/>
        <v>276832.09999999998</v>
      </c>
      <c r="EN18" s="104">
        <f t="shared" si="151"/>
        <v>317223.5</v>
      </c>
      <c r="EO18" s="104">
        <f t="shared" si="151"/>
        <v>345564.5</v>
      </c>
      <c r="EP18" s="104">
        <f t="shared" si="151"/>
        <v>10347.699999999999</v>
      </c>
      <c r="EQ18" s="104">
        <f t="shared" ref="EQ18:EV18" si="152">IF(EQ6="","",SUM(EQ19:EQ21))</f>
        <v>30418.7</v>
      </c>
      <c r="ER18" s="104">
        <f t="shared" si="152"/>
        <v>65135.9</v>
      </c>
      <c r="ES18" s="104">
        <f t="shared" si="152"/>
        <v>106126.29999999999</v>
      </c>
      <c r="ET18" s="104">
        <f t="shared" si="152"/>
        <v>157859</v>
      </c>
      <c r="EU18" s="104">
        <f t="shared" si="152"/>
        <v>190190.1</v>
      </c>
      <c r="EV18" s="104">
        <f t="shared" si="152"/>
        <v>218205.6</v>
      </c>
      <c r="EW18" s="104">
        <f t="shared" ref="EW18:EY18" si="153">IF(EW6="","",SUM(EW19:EW21))</f>
        <v>249358.5</v>
      </c>
      <c r="EX18" s="104">
        <f t="shared" si="153"/>
        <v>265509.90000000002</v>
      </c>
      <c r="EY18" s="104">
        <f t="shared" si="153"/>
        <v>289795.40000000002</v>
      </c>
      <c r="EZ18" s="104"/>
      <c r="FA18" s="104">
        <f t="shared" ref="FA18" si="154">IF(FA6="","",SUM(FA19:FA21))</f>
        <v>358114.6</v>
      </c>
      <c r="FB18" s="104">
        <v>17300.8</v>
      </c>
      <c r="FC18" s="104">
        <v>38835.800000000003</v>
      </c>
      <c r="FD18" s="104">
        <v>93508.4</v>
      </c>
      <c r="FE18" s="104">
        <v>104857.2</v>
      </c>
      <c r="FF18" s="104">
        <v>166964.79999999999</v>
      </c>
      <c r="FG18" s="104">
        <v>188133.5</v>
      </c>
      <c r="FH18" s="104">
        <v>207531.9</v>
      </c>
      <c r="FI18" s="104">
        <v>264743.09999999998</v>
      </c>
      <c r="FJ18" s="104">
        <v>280540.79999999999</v>
      </c>
      <c r="FK18" s="104">
        <v>300070.59999999998</v>
      </c>
      <c r="FL18" s="104">
        <v>336406.9</v>
      </c>
      <c r="FM18" s="104">
        <v>366203.9486837</v>
      </c>
      <c r="FN18" s="104">
        <v>11480.1</v>
      </c>
      <c r="FO18" s="104">
        <v>32144.5</v>
      </c>
      <c r="FP18" s="104">
        <v>74892.142640560007</v>
      </c>
      <c r="FQ18" s="104">
        <v>114119.81697208001</v>
      </c>
      <c r="FR18" s="104">
        <v>151207.21555657999</v>
      </c>
      <c r="FS18" s="104">
        <v>193552.6146883</v>
      </c>
      <c r="FT18" s="104">
        <v>223334.58667321</v>
      </c>
      <c r="FU18" s="104">
        <v>238797.10653414999</v>
      </c>
      <c r="FV18" s="104">
        <v>263373.74861483998</v>
      </c>
      <c r="FW18" s="104">
        <v>284258.20994624001</v>
      </c>
      <c r="FX18" s="104">
        <v>322431.28171105997</v>
      </c>
      <c r="FY18" s="104">
        <v>353412.97907462</v>
      </c>
      <c r="FZ18" s="104">
        <v>30553.118694100001</v>
      </c>
      <c r="GA18" s="104">
        <v>106257.99021069</v>
      </c>
      <c r="GB18" s="104">
        <v>269045.02303886</v>
      </c>
      <c r="GC18" s="104">
        <v>331060.3196171</v>
      </c>
      <c r="GD18" s="104">
        <v>379396.19474708999</v>
      </c>
      <c r="GE18" s="104">
        <v>430901.24833481997</v>
      </c>
      <c r="GF18" s="104">
        <v>479698.76337400998</v>
      </c>
      <c r="GG18" s="1">
        <v>534269.09465435997</v>
      </c>
      <c r="GH18" s="1">
        <v>575111.67304506002</v>
      </c>
      <c r="GI18" s="1">
        <v>631286.01068597997</v>
      </c>
      <c r="GJ18" s="1">
        <f>SUM(GJ19:GJ21)</f>
        <v>682685.09618936002</v>
      </c>
      <c r="GK18" s="1">
        <f>SUM(GK19:GK21)</f>
        <v>753427.27351313003</v>
      </c>
    </row>
    <row r="19" spans="1:193" x14ac:dyDescent="0.25">
      <c r="A19" s="78" t="s">
        <v>150</v>
      </c>
      <c r="B19" s="103">
        <v>2379.6999999999998</v>
      </c>
      <c r="C19" s="103">
        <v>5024.5</v>
      </c>
      <c r="D19" s="103">
        <v>7672.4</v>
      </c>
      <c r="E19" s="103">
        <v>10404.299999999999</v>
      </c>
      <c r="F19" s="103">
        <v>11152.3</v>
      </c>
      <c r="G19" s="103">
        <v>15754.3</v>
      </c>
      <c r="H19" s="103">
        <v>18451.099999999999</v>
      </c>
      <c r="I19" s="103">
        <v>21255.5</v>
      </c>
      <c r="J19" s="103">
        <v>24046.3</v>
      </c>
      <c r="K19" s="103">
        <v>26833.1</v>
      </c>
      <c r="L19" s="103">
        <v>29718.6</v>
      </c>
      <c r="M19" s="103">
        <v>33320.699999999997</v>
      </c>
      <c r="N19" s="103">
        <v>3534.7</v>
      </c>
      <c r="O19" s="103">
        <v>6236.8</v>
      </c>
      <c r="P19" s="103">
        <v>7104.9</v>
      </c>
      <c r="Q19" s="103">
        <v>7983</v>
      </c>
      <c r="R19" s="103">
        <v>15723.6</v>
      </c>
      <c r="S19" s="103">
        <v>18470.7</v>
      </c>
      <c r="T19" s="103">
        <v>21937.7</v>
      </c>
      <c r="U19" s="103">
        <v>24985.8</v>
      </c>
      <c r="V19" s="103">
        <v>28457.599999999999</v>
      </c>
      <c r="W19" s="103">
        <v>31806.799999999999</v>
      </c>
      <c r="X19" s="103">
        <v>34567.699999999997</v>
      </c>
      <c r="Y19" s="103">
        <v>37946.400000000001</v>
      </c>
      <c r="Z19" s="103">
        <v>3628.5</v>
      </c>
      <c r="AA19" s="103">
        <v>6824</v>
      </c>
      <c r="AB19" s="103">
        <v>10200.9</v>
      </c>
      <c r="AC19" s="103">
        <v>13935.7</v>
      </c>
      <c r="AD19" s="103">
        <v>17363.099999999999</v>
      </c>
      <c r="AE19" s="103">
        <v>20946</v>
      </c>
      <c r="AF19" s="103">
        <v>24646.3</v>
      </c>
      <c r="AG19" s="103">
        <v>28184.799999999999</v>
      </c>
      <c r="AH19" s="103">
        <v>31995.9</v>
      </c>
      <c r="AI19" s="103">
        <v>35698.199999999997</v>
      </c>
      <c r="AJ19" s="103">
        <v>39624.400000000001</v>
      </c>
      <c r="AK19" s="103">
        <v>43731.4</v>
      </c>
      <c r="AL19" s="103">
        <v>4207.8999999999996</v>
      </c>
      <c r="AM19" s="103">
        <v>8535.7999999999993</v>
      </c>
      <c r="AN19" s="103">
        <v>12728.9</v>
      </c>
      <c r="AO19" s="103">
        <v>17252.3</v>
      </c>
      <c r="AP19" s="103">
        <v>21615.5</v>
      </c>
      <c r="AQ19" s="103">
        <v>25925.3</v>
      </c>
      <c r="AR19" s="103">
        <v>30304.400000000001</v>
      </c>
      <c r="AS19" s="103">
        <v>34731</v>
      </c>
      <c r="AT19" s="103">
        <v>39351.699999999997</v>
      </c>
      <c r="AU19" s="103">
        <v>44435.199999999997</v>
      </c>
      <c r="AV19" s="103">
        <v>49033.599999999999</v>
      </c>
      <c r="AW19" s="103">
        <v>54356.3</v>
      </c>
      <c r="AX19" s="103">
        <v>5280.8</v>
      </c>
      <c r="AY19" s="103">
        <v>9665.5</v>
      </c>
      <c r="AZ19" s="103">
        <v>15333.9</v>
      </c>
      <c r="BA19" s="103">
        <v>19730.2</v>
      </c>
      <c r="BB19" s="103">
        <v>24468.2</v>
      </c>
      <c r="BC19" s="103">
        <v>29266.799999999999</v>
      </c>
      <c r="BD19" s="103">
        <v>34196.1</v>
      </c>
      <c r="BE19" s="103">
        <v>39043.599999999999</v>
      </c>
      <c r="BF19" s="103">
        <v>44991.4</v>
      </c>
      <c r="BG19" s="103">
        <v>50084.7</v>
      </c>
      <c r="BH19" s="103">
        <v>55475.5</v>
      </c>
      <c r="BI19" s="103">
        <v>61241.9</v>
      </c>
      <c r="BJ19" s="103">
        <v>5736.1</v>
      </c>
      <c r="BK19" s="103">
        <v>10854.3</v>
      </c>
      <c r="BL19" s="103">
        <v>16034.9</v>
      </c>
      <c r="BM19" s="103">
        <v>21889.9</v>
      </c>
      <c r="BN19" s="103">
        <v>27284.5</v>
      </c>
      <c r="BO19" s="103">
        <v>32694.6</v>
      </c>
      <c r="BP19" s="103">
        <v>38237.1</v>
      </c>
      <c r="BQ19" s="103">
        <v>43663.1</v>
      </c>
      <c r="BR19" s="103">
        <v>49632.7</v>
      </c>
      <c r="BS19" s="103">
        <v>55350.9</v>
      </c>
      <c r="BT19" s="103">
        <v>60524.1</v>
      </c>
      <c r="BU19" s="103">
        <v>66770.2</v>
      </c>
      <c r="BV19" s="103">
        <v>5418.9</v>
      </c>
      <c r="BW19" s="103">
        <v>11246.1</v>
      </c>
      <c r="BX19" s="103">
        <v>17066.2</v>
      </c>
      <c r="BY19" s="103">
        <v>23310.2</v>
      </c>
      <c r="BZ19" s="103">
        <v>29372.799999999999</v>
      </c>
      <c r="CA19" s="103">
        <v>35367.1</v>
      </c>
      <c r="CB19" s="103">
        <v>41380.6</v>
      </c>
      <c r="CC19" s="103">
        <v>47407.9</v>
      </c>
      <c r="CD19" s="103">
        <v>53806.1</v>
      </c>
      <c r="CE19" s="103">
        <v>60238.3</v>
      </c>
      <c r="CF19" s="103">
        <v>66914.8</v>
      </c>
      <c r="CG19" s="103">
        <v>74083.5</v>
      </c>
      <c r="CH19" s="103">
        <v>5542</v>
      </c>
      <c r="CI19" s="103">
        <v>10017.799999999999</v>
      </c>
      <c r="CJ19" s="103">
        <v>14526.4</v>
      </c>
      <c r="CK19" s="103">
        <v>19250.599999999999</v>
      </c>
      <c r="CL19" s="103">
        <v>23467.7</v>
      </c>
      <c r="CM19" s="103">
        <v>28362.5</v>
      </c>
      <c r="CN19" s="103">
        <v>32798.800000000003</v>
      </c>
      <c r="CO19" s="103">
        <v>37104.400000000001</v>
      </c>
      <c r="CP19" s="103">
        <v>42376.9</v>
      </c>
      <c r="CQ19" s="103">
        <v>47115.8</v>
      </c>
      <c r="CR19" s="103">
        <v>51460.5</v>
      </c>
      <c r="CS19" s="103">
        <v>56272.4</v>
      </c>
      <c r="CT19" s="103">
        <v>4959.1000000000004</v>
      </c>
      <c r="CU19" s="103">
        <v>10840</v>
      </c>
      <c r="CV19" s="103">
        <v>15979.5</v>
      </c>
      <c r="CW19" s="103">
        <v>20727.400000000001</v>
      </c>
      <c r="CX19" s="103">
        <v>25648.1</v>
      </c>
      <c r="CY19" s="103">
        <v>30507.7</v>
      </c>
      <c r="CZ19" s="103">
        <v>35301.599999999999</v>
      </c>
      <c r="DA19" s="103">
        <v>40195.4</v>
      </c>
      <c r="DB19" s="103">
        <v>44984.7</v>
      </c>
      <c r="DC19" s="103">
        <v>49976.4</v>
      </c>
      <c r="DD19" s="103">
        <v>54882.2</v>
      </c>
      <c r="DE19" s="103">
        <v>59906.8</v>
      </c>
      <c r="DF19" s="103">
        <v>6117.1</v>
      </c>
      <c r="DG19" s="103">
        <v>11106.7</v>
      </c>
      <c r="DH19" s="103">
        <v>16867.400000000001</v>
      </c>
      <c r="DI19" s="103">
        <v>22078.1</v>
      </c>
      <c r="DJ19" s="103">
        <v>27059</v>
      </c>
      <c r="DK19" s="103">
        <v>32175.7</v>
      </c>
      <c r="DL19" s="103">
        <v>37593.4</v>
      </c>
      <c r="DM19" s="103">
        <v>42698.8</v>
      </c>
      <c r="DN19" s="103">
        <v>47770.6</v>
      </c>
      <c r="DO19" s="103">
        <v>52861.9</v>
      </c>
      <c r="DP19" s="103">
        <v>58206.5</v>
      </c>
      <c r="DQ19" s="103">
        <v>63458.3</v>
      </c>
      <c r="DR19" s="103">
        <v>6764.1</v>
      </c>
      <c r="DS19" s="103">
        <v>11648.7</v>
      </c>
      <c r="DT19" s="103">
        <v>17347.2</v>
      </c>
      <c r="DU19" s="103">
        <v>22632.3</v>
      </c>
      <c r="DV19" s="103">
        <v>28514.1</v>
      </c>
      <c r="DW19" s="103">
        <v>58979.9</v>
      </c>
      <c r="DX19" s="103">
        <v>64177.1</v>
      </c>
      <c r="DY19" s="103">
        <v>69512</v>
      </c>
      <c r="DZ19" s="103">
        <v>74910.899999999994</v>
      </c>
      <c r="EA19" s="103">
        <v>80743</v>
      </c>
      <c r="EB19" s="103">
        <v>86247.7</v>
      </c>
      <c r="EC19" s="103">
        <v>147030.79999999999</v>
      </c>
      <c r="ED19" s="103">
        <v>6079.2</v>
      </c>
      <c r="EE19" s="103">
        <v>11706</v>
      </c>
      <c r="EF19" s="103">
        <v>17752.099999999999</v>
      </c>
      <c r="EG19" s="103">
        <v>23751.8</v>
      </c>
      <c r="EH19" s="103">
        <v>29254</v>
      </c>
      <c r="EI19" s="103">
        <v>35470.400000000001</v>
      </c>
      <c r="EJ19" s="103">
        <v>41454.199999999997</v>
      </c>
      <c r="EK19" s="103">
        <v>47073.3</v>
      </c>
      <c r="EL19" s="103">
        <v>52936.5</v>
      </c>
      <c r="EM19" s="103">
        <v>58919.4</v>
      </c>
      <c r="EN19" s="103">
        <v>64501</v>
      </c>
      <c r="EO19" s="103">
        <v>70310.7</v>
      </c>
      <c r="EP19" s="103">
        <v>8031.9</v>
      </c>
      <c r="EQ19" s="103">
        <v>13646.2</v>
      </c>
      <c r="ER19" s="103">
        <v>19769.7</v>
      </c>
      <c r="ES19" s="103">
        <v>26041.599999999999</v>
      </c>
      <c r="ET19" s="103">
        <v>31976.3</v>
      </c>
      <c r="EU19" s="103">
        <v>37740.800000000003</v>
      </c>
      <c r="EV19" s="103">
        <v>44603.1</v>
      </c>
      <c r="EW19" s="103">
        <v>50922.8</v>
      </c>
      <c r="EX19" s="103">
        <v>56809.1</v>
      </c>
      <c r="EY19" s="103">
        <v>63733.8</v>
      </c>
      <c r="EZ19" s="103">
        <v>69769.399999999994</v>
      </c>
      <c r="FA19" s="103">
        <v>85406.5</v>
      </c>
      <c r="FB19" s="103">
        <v>7184.6</v>
      </c>
      <c r="FC19" s="103">
        <v>12934.2</v>
      </c>
      <c r="FD19" s="103">
        <v>19202.8</v>
      </c>
      <c r="FE19" s="103">
        <v>25302.1</v>
      </c>
      <c r="FF19" s="103">
        <v>31734.3</v>
      </c>
      <c r="FG19" s="103">
        <v>37949.199999999997</v>
      </c>
      <c r="FH19" s="103">
        <v>44542.6</v>
      </c>
      <c r="FI19" s="103">
        <v>50747.6</v>
      </c>
      <c r="FJ19" s="103">
        <v>57215.7</v>
      </c>
      <c r="FK19" s="103">
        <v>64244.3</v>
      </c>
      <c r="FL19" s="103">
        <v>70495.399999999994</v>
      </c>
      <c r="FM19" s="103">
        <v>77469.952449250006</v>
      </c>
      <c r="FN19" s="103">
        <v>7334</v>
      </c>
      <c r="FO19" s="103">
        <v>12833.6</v>
      </c>
      <c r="FP19" s="103">
        <v>18592.967902510001</v>
      </c>
      <c r="FQ19" s="103">
        <v>24819.483083319999</v>
      </c>
      <c r="FR19" s="103">
        <v>30690.185643680001</v>
      </c>
      <c r="FS19" s="103">
        <v>36539.236991819998</v>
      </c>
      <c r="FT19" s="103">
        <v>43286.229073670002</v>
      </c>
      <c r="FU19" s="103">
        <v>50442.863960850002</v>
      </c>
      <c r="FV19" s="103">
        <v>57367.055254760002</v>
      </c>
      <c r="FW19" s="103">
        <v>64185.818335739998</v>
      </c>
      <c r="FX19" s="1">
        <v>71363.141341130002</v>
      </c>
      <c r="FY19" s="103">
        <v>79428.358024250003</v>
      </c>
      <c r="FZ19" s="96">
        <v>8109.7684938100001</v>
      </c>
      <c r="GA19" s="96">
        <v>75024.13356355</v>
      </c>
      <c r="GB19" s="96">
        <v>113362.42001057</v>
      </c>
      <c r="GC19" s="103">
        <v>153736.86174312999</v>
      </c>
      <c r="GD19" s="103">
        <v>192243.33113762</v>
      </c>
      <c r="GE19" s="103">
        <v>233354.16340927</v>
      </c>
      <c r="GF19" s="103">
        <v>272003.12028936</v>
      </c>
      <c r="GG19" s="1">
        <v>310235.88371422997</v>
      </c>
      <c r="GH19" s="1">
        <v>350090.23403111001</v>
      </c>
      <c r="GI19" s="1">
        <v>390124.20639084</v>
      </c>
      <c r="GJ19" s="1">
        <v>429061.49760423001</v>
      </c>
      <c r="GK19" s="1">
        <v>469195.33195453003</v>
      </c>
    </row>
    <row r="20" spans="1:193" x14ac:dyDescent="0.25">
      <c r="A20" s="79" t="s">
        <v>151</v>
      </c>
      <c r="B20" s="103">
        <v>1360.8</v>
      </c>
      <c r="C20" s="103">
        <v>2075.6999999999998</v>
      </c>
      <c r="D20" s="103">
        <v>2821.7</v>
      </c>
      <c r="E20" s="103">
        <v>3503.4</v>
      </c>
      <c r="F20" s="103">
        <v>4044.1</v>
      </c>
      <c r="G20" s="103">
        <v>4684.8</v>
      </c>
      <c r="H20" s="103">
        <v>5361.6</v>
      </c>
      <c r="I20" s="103">
        <v>6198</v>
      </c>
      <c r="J20" s="103">
        <v>6512</v>
      </c>
      <c r="K20" s="103">
        <v>7905.9</v>
      </c>
      <c r="L20" s="103">
        <v>9240.5</v>
      </c>
      <c r="M20" s="103">
        <v>10453.1</v>
      </c>
      <c r="N20" s="103">
        <v>2038.3</v>
      </c>
      <c r="O20" s="103">
        <v>2965.2</v>
      </c>
      <c r="P20" s="103">
        <v>3606.1</v>
      </c>
      <c r="Q20" s="103">
        <v>4019.5</v>
      </c>
      <c r="R20" s="103">
        <v>5118.1000000000004</v>
      </c>
      <c r="S20" s="103">
        <v>11087</v>
      </c>
      <c r="T20" s="103">
        <v>12057.4</v>
      </c>
      <c r="U20" s="103">
        <v>12674.8</v>
      </c>
      <c r="V20" s="103">
        <v>13499.2</v>
      </c>
      <c r="W20" s="103">
        <v>14568.8</v>
      </c>
      <c r="X20" s="103">
        <v>15836</v>
      </c>
      <c r="Y20" s="103">
        <v>19383.2</v>
      </c>
      <c r="Z20" s="103">
        <v>1729.1</v>
      </c>
      <c r="AA20" s="103">
        <v>2440.3000000000002</v>
      </c>
      <c r="AB20" s="103">
        <v>3005.9</v>
      </c>
      <c r="AC20" s="103">
        <v>3729</v>
      </c>
      <c r="AD20" s="103">
        <v>4217.2</v>
      </c>
      <c r="AE20" s="103">
        <v>5300.9</v>
      </c>
      <c r="AF20" s="103">
        <v>6299.8</v>
      </c>
      <c r="AG20" s="103">
        <v>7060.7</v>
      </c>
      <c r="AH20" s="103">
        <v>8109.1</v>
      </c>
      <c r="AI20" s="103">
        <v>8885.2000000000007</v>
      </c>
      <c r="AJ20" s="103">
        <v>9474.2000000000007</v>
      </c>
      <c r="AK20" s="103">
        <v>11316</v>
      </c>
      <c r="AL20" s="103">
        <v>2013.7</v>
      </c>
      <c r="AM20" s="103">
        <v>3079.8</v>
      </c>
      <c r="AN20" s="103">
        <v>4099.3</v>
      </c>
      <c r="AO20" s="103">
        <v>5040.7</v>
      </c>
      <c r="AP20" s="103">
        <v>5984.1</v>
      </c>
      <c r="AQ20" s="103">
        <v>6846.8</v>
      </c>
      <c r="AR20" s="103">
        <v>7982.5</v>
      </c>
      <c r="AS20" s="103">
        <v>8677.1</v>
      </c>
      <c r="AT20" s="103">
        <v>9353.2000000000007</v>
      </c>
      <c r="AU20" s="103">
        <v>9985.6</v>
      </c>
      <c r="AV20" s="103">
        <v>11049.7</v>
      </c>
      <c r="AW20" s="103">
        <v>13219.7</v>
      </c>
      <c r="AX20" s="103">
        <v>1336.5</v>
      </c>
      <c r="AY20" s="103">
        <v>1996.8</v>
      </c>
      <c r="AZ20" s="103">
        <v>3731.9</v>
      </c>
      <c r="BA20" s="103">
        <v>4348.7</v>
      </c>
      <c r="BB20" s="103">
        <v>6080.7</v>
      </c>
      <c r="BC20" s="103">
        <v>7002.9</v>
      </c>
      <c r="BD20" s="103">
        <v>10250.4</v>
      </c>
      <c r="BE20" s="103">
        <v>11046.3</v>
      </c>
      <c r="BF20" s="103">
        <v>11940.1</v>
      </c>
      <c r="BG20" s="103">
        <v>19008.5</v>
      </c>
      <c r="BH20" s="103">
        <v>20215.400000000001</v>
      </c>
      <c r="BI20" s="103">
        <v>25643.200000000001</v>
      </c>
      <c r="BJ20" s="103">
        <v>1765.4</v>
      </c>
      <c r="BK20" s="103">
        <v>2753.2</v>
      </c>
      <c r="BL20" s="103">
        <v>4470.3</v>
      </c>
      <c r="BM20" s="103">
        <v>5537.6</v>
      </c>
      <c r="BN20" s="103">
        <v>6718</v>
      </c>
      <c r="BO20" s="103">
        <v>8355.4</v>
      </c>
      <c r="BP20" s="103">
        <v>11935.7</v>
      </c>
      <c r="BQ20" s="103">
        <v>13224.9</v>
      </c>
      <c r="BR20" s="103">
        <v>14585.8</v>
      </c>
      <c r="BS20" s="103">
        <v>15938.4</v>
      </c>
      <c r="BT20" s="103">
        <v>17510.900000000001</v>
      </c>
      <c r="BU20" s="103">
        <v>22684.2</v>
      </c>
      <c r="BV20" s="103">
        <v>993.3</v>
      </c>
      <c r="BW20" s="103">
        <v>2094.8000000000002</v>
      </c>
      <c r="BX20" s="103">
        <v>3480.4</v>
      </c>
      <c r="BY20" s="103">
        <v>4643.2</v>
      </c>
      <c r="BZ20" s="103">
        <v>5811</v>
      </c>
      <c r="CA20" s="103">
        <v>7265.3</v>
      </c>
      <c r="CB20" s="103">
        <v>9467</v>
      </c>
      <c r="CC20" s="103">
        <v>13233</v>
      </c>
      <c r="CD20" s="103">
        <v>14408.6</v>
      </c>
      <c r="CE20" s="103">
        <v>15585</v>
      </c>
      <c r="CF20" s="103">
        <v>17084.599999999999</v>
      </c>
      <c r="CG20" s="103">
        <v>22210.1</v>
      </c>
      <c r="CH20" s="103">
        <v>860.9</v>
      </c>
      <c r="CI20" s="103">
        <v>1836.1</v>
      </c>
      <c r="CJ20" s="103">
        <v>2875.6</v>
      </c>
      <c r="CK20" s="103">
        <v>4645.3</v>
      </c>
      <c r="CL20" s="103">
        <v>5524.6</v>
      </c>
      <c r="CM20" s="103">
        <v>6798.8</v>
      </c>
      <c r="CN20" s="103">
        <v>7695.8</v>
      </c>
      <c r="CO20" s="103">
        <v>8772.2000000000007</v>
      </c>
      <c r="CP20" s="103">
        <v>9875</v>
      </c>
      <c r="CQ20" s="103">
        <v>11288.5</v>
      </c>
      <c r="CR20" s="103">
        <v>13943.6</v>
      </c>
      <c r="CS20" s="103">
        <v>20785.900000000001</v>
      </c>
      <c r="CT20" s="103">
        <v>1134</v>
      </c>
      <c r="CU20" s="103">
        <v>3343.5</v>
      </c>
      <c r="CV20" s="103">
        <v>5026.7</v>
      </c>
      <c r="CW20" s="103">
        <v>6588.6</v>
      </c>
      <c r="CX20" s="103">
        <v>7936.9</v>
      </c>
      <c r="CY20" s="103">
        <v>10439</v>
      </c>
      <c r="CZ20" s="103">
        <v>12180.2</v>
      </c>
      <c r="DA20" s="103">
        <v>14168.6</v>
      </c>
      <c r="DB20" s="103">
        <v>15823.2</v>
      </c>
      <c r="DC20" s="103">
        <v>16441.8</v>
      </c>
      <c r="DD20" s="103">
        <v>18812.099999999999</v>
      </c>
      <c r="DE20" s="103">
        <v>27148.400000000001</v>
      </c>
      <c r="DF20" s="103">
        <v>1842</v>
      </c>
      <c r="DG20" s="103">
        <v>3263.2</v>
      </c>
      <c r="DH20" s="103">
        <v>5033.8999999999996</v>
      </c>
      <c r="DI20" s="103">
        <v>18111.2</v>
      </c>
      <c r="DJ20" s="103">
        <v>19642.099999999999</v>
      </c>
      <c r="DK20" s="103">
        <v>21327.8</v>
      </c>
      <c r="DL20" s="103">
        <v>22921.5</v>
      </c>
      <c r="DM20" s="103">
        <v>24524.5</v>
      </c>
      <c r="DN20" s="103">
        <v>25780.799999999999</v>
      </c>
      <c r="DO20" s="103">
        <v>27655.1</v>
      </c>
      <c r="DP20" s="103">
        <v>29058.9</v>
      </c>
      <c r="DQ20" s="103">
        <v>51183.8</v>
      </c>
      <c r="DR20" s="103">
        <v>2033.5</v>
      </c>
      <c r="DS20" s="103">
        <v>6578</v>
      </c>
      <c r="DT20" s="103">
        <v>14467.1</v>
      </c>
      <c r="DU20" s="103">
        <v>28562.400000000001</v>
      </c>
      <c r="DV20" s="103">
        <v>18390.3</v>
      </c>
      <c r="DW20" s="103">
        <v>20389.8</v>
      </c>
      <c r="DX20" s="103">
        <v>22966.5</v>
      </c>
      <c r="DY20" s="103">
        <v>26302.6</v>
      </c>
      <c r="DZ20" s="103">
        <v>28012.799999999999</v>
      </c>
      <c r="EA20" s="103">
        <v>31879.599999999999</v>
      </c>
      <c r="EB20" s="103">
        <v>36138.800000000003</v>
      </c>
      <c r="EC20" s="103">
        <v>44364.800000000003</v>
      </c>
      <c r="ED20" s="103">
        <v>16298.5</v>
      </c>
      <c r="EE20" s="103">
        <v>20521.7</v>
      </c>
      <c r="EF20" s="103">
        <v>41699.199999999997</v>
      </c>
      <c r="EG20" s="103">
        <v>43221.599999999999</v>
      </c>
      <c r="EH20" s="103">
        <v>47613.1</v>
      </c>
      <c r="EI20" s="103">
        <v>50517.1</v>
      </c>
      <c r="EJ20" s="103">
        <v>54763.1</v>
      </c>
      <c r="EK20" s="103">
        <v>56786.1</v>
      </c>
      <c r="EL20" s="103">
        <v>58662.3</v>
      </c>
      <c r="EM20" s="103">
        <v>61845.7</v>
      </c>
      <c r="EN20" s="103">
        <v>68327.899999999994</v>
      </c>
      <c r="EO20" s="103">
        <v>74938.7</v>
      </c>
      <c r="EP20" s="103">
        <v>1985.9</v>
      </c>
      <c r="EQ20" s="103">
        <v>4351</v>
      </c>
      <c r="ER20" s="103">
        <v>6885.6</v>
      </c>
      <c r="ES20" s="103">
        <v>11777.8</v>
      </c>
      <c r="ET20" s="103">
        <v>34460.5</v>
      </c>
      <c r="EU20" s="103">
        <v>37543.699999999997</v>
      </c>
      <c r="EV20" s="103">
        <v>40917.5</v>
      </c>
      <c r="EW20" s="103">
        <v>44005.4</v>
      </c>
      <c r="EX20" s="103">
        <v>45436.7</v>
      </c>
      <c r="EY20" s="103">
        <v>47949.599999999999</v>
      </c>
      <c r="EZ20" s="103">
        <v>50839.8</v>
      </c>
      <c r="FA20" s="103">
        <v>64904.3</v>
      </c>
      <c r="FB20" s="103">
        <v>9050.7999999999993</v>
      </c>
      <c r="FC20" s="103">
        <v>12800.2</v>
      </c>
      <c r="FD20" s="103">
        <v>40527.5</v>
      </c>
      <c r="FE20" s="103">
        <v>42307.8</v>
      </c>
      <c r="FF20" s="103">
        <v>46544.2</v>
      </c>
      <c r="FG20" s="103">
        <v>52326.1</v>
      </c>
      <c r="FH20" s="103">
        <v>55237.3</v>
      </c>
      <c r="FI20" s="103">
        <v>62443.9</v>
      </c>
      <c r="FJ20" s="103">
        <v>64750.6</v>
      </c>
      <c r="FK20" s="103">
        <v>68530.8</v>
      </c>
      <c r="FL20" s="103">
        <v>73393.7</v>
      </c>
      <c r="FM20" s="103">
        <v>80250.157247509997</v>
      </c>
      <c r="FN20" s="103">
        <v>3006.6</v>
      </c>
      <c r="FO20" s="103">
        <v>5300.2</v>
      </c>
      <c r="FP20" s="103">
        <v>20398.12778332</v>
      </c>
      <c r="FQ20" s="103">
        <v>26076.774868690001</v>
      </c>
      <c r="FR20" s="103">
        <v>27853.758021689999</v>
      </c>
      <c r="FS20" s="103">
        <v>30041.697388550001</v>
      </c>
      <c r="FT20" s="103">
        <v>32859.236901969998</v>
      </c>
      <c r="FU20" s="103">
        <v>35095.328107859998</v>
      </c>
      <c r="FV20" s="103">
        <v>39175.935532379997</v>
      </c>
      <c r="FW20" s="103">
        <v>45285.49650691</v>
      </c>
      <c r="FX20" s="1">
        <v>48653.305162769997</v>
      </c>
      <c r="FY20" s="103">
        <v>50705.987675900004</v>
      </c>
      <c r="FZ20" s="96">
        <v>20800.737477179999</v>
      </c>
      <c r="GA20" s="96">
        <v>29137.34803918</v>
      </c>
      <c r="GB20" s="96">
        <v>40987.710810680001</v>
      </c>
      <c r="GC20" s="103">
        <v>59546.322025649999</v>
      </c>
      <c r="GD20" s="103">
        <v>66822.973510519994</v>
      </c>
      <c r="GE20" s="103">
        <v>74489.185508580005</v>
      </c>
      <c r="GF20" s="103">
        <v>82885.407175579996</v>
      </c>
      <c r="GG20" s="1">
        <v>96679.357869379994</v>
      </c>
      <c r="GH20" s="1">
        <v>105585.39533102</v>
      </c>
      <c r="GI20" s="1">
        <v>119418.5579674</v>
      </c>
      <c r="GJ20" s="1">
        <v>130107.62115459</v>
      </c>
      <c r="GK20" s="1">
        <v>152937.31751168999</v>
      </c>
    </row>
    <row r="21" spans="1:193" x14ac:dyDescent="0.25">
      <c r="A21" s="78" t="s">
        <v>152</v>
      </c>
      <c r="B21" s="103">
        <v>17</v>
      </c>
      <c r="C21" s="103">
        <v>1056.5</v>
      </c>
      <c r="D21" s="103">
        <v>1944.4</v>
      </c>
      <c r="E21" s="103">
        <v>1990.5</v>
      </c>
      <c r="F21" s="103">
        <v>6089.9</v>
      </c>
      <c r="G21" s="103">
        <v>6137.7</v>
      </c>
      <c r="H21" s="103">
        <v>6889.3</v>
      </c>
      <c r="I21" s="103">
        <v>10489.1</v>
      </c>
      <c r="J21" s="103">
        <v>11797.9</v>
      </c>
      <c r="K21" s="103">
        <v>12246.9</v>
      </c>
      <c r="L21" s="103">
        <v>14871.6</v>
      </c>
      <c r="M21" s="103">
        <v>16281.3</v>
      </c>
      <c r="N21" s="103">
        <v>43.2</v>
      </c>
      <c r="O21" s="103">
        <v>235.9</v>
      </c>
      <c r="P21" s="103">
        <v>2085.1999999999998</v>
      </c>
      <c r="Q21" s="103">
        <v>4600.6000000000004</v>
      </c>
      <c r="R21" s="103">
        <v>7096.5</v>
      </c>
      <c r="S21" s="103">
        <v>11207.71</v>
      </c>
      <c r="T21" s="103">
        <v>12687.21</v>
      </c>
      <c r="U21" s="103">
        <v>15776.31</v>
      </c>
      <c r="V21" s="103">
        <v>16509.41</v>
      </c>
      <c r="W21" s="103">
        <v>16831.310000000001</v>
      </c>
      <c r="X21" s="103">
        <v>17808.310000000001</v>
      </c>
      <c r="Y21" s="103">
        <v>18180.009999999998</v>
      </c>
      <c r="Z21" s="103">
        <v>48.6</v>
      </c>
      <c r="AA21" s="103">
        <v>690.9</v>
      </c>
      <c r="AB21" s="103">
        <v>2645.4</v>
      </c>
      <c r="AC21" s="103">
        <v>2886.6</v>
      </c>
      <c r="AD21" s="103">
        <v>8204</v>
      </c>
      <c r="AE21" s="103">
        <v>14053.9</v>
      </c>
      <c r="AF21" s="103">
        <v>15540.4</v>
      </c>
      <c r="AG21" s="103">
        <v>15837.1</v>
      </c>
      <c r="AH21" s="103">
        <v>22246.6</v>
      </c>
      <c r="AI21" s="103">
        <v>24172.799999999999</v>
      </c>
      <c r="AJ21" s="103">
        <v>24548.400000000001</v>
      </c>
      <c r="AK21" s="103">
        <v>25925.200000000001</v>
      </c>
      <c r="AL21" s="103">
        <v>220.3</v>
      </c>
      <c r="AM21" s="103">
        <v>775.8</v>
      </c>
      <c r="AN21" s="103">
        <v>2728.1</v>
      </c>
      <c r="AO21" s="103">
        <v>6351.2</v>
      </c>
      <c r="AP21" s="103">
        <v>9191.5</v>
      </c>
      <c r="AQ21" s="103">
        <v>13491</v>
      </c>
      <c r="AR21" s="103">
        <v>13781.5</v>
      </c>
      <c r="AS21" s="103">
        <v>13846.4</v>
      </c>
      <c r="AT21" s="103">
        <v>20675.900000000001</v>
      </c>
      <c r="AU21" s="103">
        <v>22011.1</v>
      </c>
      <c r="AV21" s="103">
        <v>24577.599999999999</v>
      </c>
      <c r="AW21" s="103">
        <v>29272.2</v>
      </c>
      <c r="AX21" s="103">
        <v>292.5</v>
      </c>
      <c r="AY21" s="103">
        <v>1276.8</v>
      </c>
      <c r="AZ21" s="103">
        <v>5900</v>
      </c>
      <c r="BA21" s="103">
        <v>40106.199999999997</v>
      </c>
      <c r="BB21" s="103">
        <v>53236.7</v>
      </c>
      <c r="BC21" s="103">
        <v>64703.199999999997</v>
      </c>
      <c r="BD21" s="103">
        <v>79425.2</v>
      </c>
      <c r="BE21" s="103">
        <v>103090.6</v>
      </c>
      <c r="BF21" s="103">
        <v>112345.9</v>
      </c>
      <c r="BG21" s="103">
        <v>127909.8</v>
      </c>
      <c r="BH21" s="103">
        <v>143386.79999999999</v>
      </c>
      <c r="BI21" s="103">
        <v>161317.9</v>
      </c>
      <c r="BJ21" s="103">
        <v>23.3</v>
      </c>
      <c r="BK21" s="103">
        <v>679.7</v>
      </c>
      <c r="BL21" s="103">
        <v>15067</v>
      </c>
      <c r="BM21" s="103">
        <v>15375.6</v>
      </c>
      <c r="BN21" s="103">
        <v>55169.8</v>
      </c>
      <c r="BO21" s="103">
        <v>71187.899999999994</v>
      </c>
      <c r="BP21" s="103">
        <v>81191.100000000006</v>
      </c>
      <c r="BQ21" s="103">
        <v>98499.3</v>
      </c>
      <c r="BR21" s="103">
        <v>116122.7</v>
      </c>
      <c r="BS21" s="103">
        <v>122085.5</v>
      </c>
      <c r="BT21" s="103">
        <v>148940.79999999999</v>
      </c>
      <c r="BU21" s="103">
        <v>165346.6</v>
      </c>
      <c r="BV21" s="103">
        <v>30.6</v>
      </c>
      <c r="BW21" s="103">
        <v>93</v>
      </c>
      <c r="BX21" s="103">
        <v>18025.8</v>
      </c>
      <c r="BY21" s="103">
        <v>27525.8</v>
      </c>
      <c r="BZ21" s="103">
        <v>49726.2</v>
      </c>
      <c r="CA21" s="103">
        <v>76028.2</v>
      </c>
      <c r="CB21" s="103">
        <v>91247.9</v>
      </c>
      <c r="CC21" s="103">
        <v>100117.8</v>
      </c>
      <c r="CD21" s="103">
        <v>115430.39999999999</v>
      </c>
      <c r="CE21" s="103">
        <v>138260.20000000001</v>
      </c>
      <c r="CF21" s="103">
        <v>144842.20000000001</v>
      </c>
      <c r="CG21" s="103">
        <v>166152.1</v>
      </c>
      <c r="CH21" s="103">
        <v>403.6</v>
      </c>
      <c r="CI21" s="103">
        <v>4241.2</v>
      </c>
      <c r="CJ21" s="103">
        <v>22485.3</v>
      </c>
      <c r="CK21" s="103">
        <v>34170.1</v>
      </c>
      <c r="CL21" s="103">
        <v>66834</v>
      </c>
      <c r="CM21" s="103">
        <v>83862</v>
      </c>
      <c r="CN21" s="103">
        <v>96409.1</v>
      </c>
      <c r="CO21" s="103">
        <v>110053.3</v>
      </c>
      <c r="CP21" s="103">
        <v>119958.6</v>
      </c>
      <c r="CQ21" s="103">
        <v>140041.79999999999</v>
      </c>
      <c r="CR21" s="103">
        <v>160214.29999999999</v>
      </c>
      <c r="CS21" s="103">
        <v>166835.29999999999</v>
      </c>
      <c r="CT21" s="103">
        <v>32.299999999999997</v>
      </c>
      <c r="CU21" s="103">
        <v>6756.1</v>
      </c>
      <c r="CV21" s="103">
        <v>14426.6</v>
      </c>
      <c r="CW21" s="103">
        <v>37672.5</v>
      </c>
      <c r="CX21" s="103">
        <v>61367.5</v>
      </c>
      <c r="CY21" s="103">
        <v>92271.6</v>
      </c>
      <c r="CZ21" s="103">
        <v>103500.9</v>
      </c>
      <c r="DA21" s="103">
        <v>122614.7</v>
      </c>
      <c r="DB21" s="103">
        <v>140380</v>
      </c>
      <c r="DC21" s="103">
        <v>160369.79999999999</v>
      </c>
      <c r="DD21" s="103">
        <v>168867.7</v>
      </c>
      <c r="DE21" s="103">
        <v>188021.9</v>
      </c>
      <c r="DF21" s="103">
        <v>269.10000000000002</v>
      </c>
      <c r="DG21" s="103">
        <v>17189.599999999999</v>
      </c>
      <c r="DH21" s="103">
        <v>34317.300000000003</v>
      </c>
      <c r="DI21" s="103">
        <v>53988.1</v>
      </c>
      <c r="DJ21" s="103">
        <v>65200.7</v>
      </c>
      <c r="DK21" s="103">
        <v>90474.3</v>
      </c>
      <c r="DL21" s="103">
        <v>109177</v>
      </c>
      <c r="DM21" s="103">
        <v>129239.5</v>
      </c>
      <c r="DN21" s="103">
        <v>143283.1</v>
      </c>
      <c r="DO21" s="103">
        <v>169963.5</v>
      </c>
      <c r="DP21" s="103">
        <v>179786.5</v>
      </c>
      <c r="DQ21" s="103">
        <v>203598.1</v>
      </c>
      <c r="DR21" s="103">
        <v>367.9</v>
      </c>
      <c r="DS21" s="103">
        <v>14096.1</v>
      </c>
      <c r="DT21" s="103">
        <v>27251.5</v>
      </c>
      <c r="DU21" s="103">
        <v>29604.9</v>
      </c>
      <c r="DV21" s="103">
        <v>69515.399999999994</v>
      </c>
      <c r="DW21" s="103">
        <v>77343.399999999994</v>
      </c>
      <c r="DX21" s="103">
        <v>113176.2</v>
      </c>
      <c r="DY21" s="103">
        <v>124045</v>
      </c>
      <c r="DZ21" s="103">
        <v>151613.9</v>
      </c>
      <c r="EA21" s="103">
        <v>158341</v>
      </c>
      <c r="EB21" s="103">
        <v>180467.20000000001</v>
      </c>
      <c r="EC21" s="103">
        <v>201543.2</v>
      </c>
      <c r="ED21" s="103">
        <v>4395.8999999999996</v>
      </c>
      <c r="EE21" s="103">
        <v>16407.2</v>
      </c>
      <c r="EF21" s="103">
        <v>31608.2</v>
      </c>
      <c r="EG21" s="103">
        <v>36582.400000000001</v>
      </c>
      <c r="EH21" s="103">
        <v>71619.600000000006</v>
      </c>
      <c r="EI21" s="103">
        <v>92028.7</v>
      </c>
      <c r="EJ21" s="103">
        <v>111710.39999999999</v>
      </c>
      <c r="EK21" s="103">
        <v>120421.4</v>
      </c>
      <c r="EL21" s="103">
        <v>147604.29999999999</v>
      </c>
      <c r="EM21" s="103">
        <v>156067</v>
      </c>
      <c r="EN21" s="103">
        <v>184394.6</v>
      </c>
      <c r="EO21" s="103">
        <v>200315.1</v>
      </c>
      <c r="EP21" s="103">
        <v>329.9</v>
      </c>
      <c r="EQ21" s="103">
        <v>12421.5</v>
      </c>
      <c r="ER21" s="103">
        <v>38480.6</v>
      </c>
      <c r="ES21" s="103">
        <v>68306.899999999994</v>
      </c>
      <c r="ET21" s="103">
        <v>91422.2</v>
      </c>
      <c r="EU21" s="103">
        <v>114905.60000000001</v>
      </c>
      <c r="EV21" s="103">
        <v>132685</v>
      </c>
      <c r="EW21" s="103">
        <v>154430.29999999999</v>
      </c>
      <c r="EX21" s="103">
        <v>163264.1</v>
      </c>
      <c r="EY21" s="103">
        <v>178112</v>
      </c>
      <c r="EZ21" s="103">
        <v>197639.7</v>
      </c>
      <c r="FA21" s="103">
        <v>207803.8</v>
      </c>
      <c r="FB21" s="103">
        <v>1065.4000000000001</v>
      </c>
      <c r="FC21" s="103">
        <v>13101.4</v>
      </c>
      <c r="FD21" s="103">
        <v>33778.1</v>
      </c>
      <c r="FE21" s="103">
        <v>37247.300000000003</v>
      </c>
      <c r="FF21" s="103">
        <v>88686.3</v>
      </c>
      <c r="FG21" s="103">
        <v>97858.2</v>
      </c>
      <c r="FH21" s="103">
        <v>107752</v>
      </c>
      <c r="FI21" s="103">
        <v>151551.6</v>
      </c>
      <c r="FJ21" s="103">
        <v>158574.5</v>
      </c>
      <c r="FK21" s="103">
        <v>167295.5</v>
      </c>
      <c r="FL21" s="103">
        <v>192517.8</v>
      </c>
      <c r="FM21" s="103">
        <v>208483.83898694001</v>
      </c>
      <c r="FN21" s="103">
        <v>1139.5</v>
      </c>
      <c r="FO21" s="103">
        <v>14010.7</v>
      </c>
      <c r="FP21" s="103">
        <v>35901.046954730002</v>
      </c>
      <c r="FQ21" s="103">
        <v>63223.559020070003</v>
      </c>
      <c r="FR21" s="103">
        <v>92663.271891209995</v>
      </c>
      <c r="FS21" s="103">
        <v>126971.68030793</v>
      </c>
      <c r="FT21" s="103">
        <v>147189.12069757</v>
      </c>
      <c r="FU21" s="103">
        <v>153258.91446544</v>
      </c>
      <c r="FV21" s="103">
        <v>166830.7578277</v>
      </c>
      <c r="FW21" s="103">
        <v>174786.89510359001</v>
      </c>
      <c r="FX21" s="1">
        <v>202414.83520716001</v>
      </c>
      <c r="FY21" s="103">
        <v>223278.63337447</v>
      </c>
      <c r="FZ21" s="96">
        <v>1642.6127231099999</v>
      </c>
      <c r="GA21" s="96">
        <v>2096.5086079600001</v>
      </c>
      <c r="GB21" s="96">
        <v>114694.89221761</v>
      </c>
      <c r="GC21" s="103">
        <v>117777.13584832</v>
      </c>
      <c r="GD21" s="103">
        <v>120329.89009895</v>
      </c>
      <c r="GE21" s="103">
        <v>123057.89941697</v>
      </c>
      <c r="GF21" s="103">
        <v>124810.23590907</v>
      </c>
      <c r="GG21" s="1">
        <v>127353.85307075</v>
      </c>
      <c r="GH21" s="1">
        <v>119436.04368293</v>
      </c>
      <c r="GI21" s="1">
        <v>121743.24632773999</v>
      </c>
      <c r="GJ21" s="1">
        <v>123515.97743054001</v>
      </c>
      <c r="GK21" s="1">
        <v>131294.62404690997</v>
      </c>
    </row>
    <row r="22" spans="1:193" x14ac:dyDescent="0.25">
      <c r="A22" s="79" t="s">
        <v>153</v>
      </c>
      <c r="B22" s="103">
        <v>0</v>
      </c>
      <c r="C22" s="103">
        <v>0</v>
      </c>
      <c r="D22" s="103">
        <v>12</v>
      </c>
      <c r="E22" s="103">
        <v>12</v>
      </c>
      <c r="F22" s="103">
        <v>12</v>
      </c>
      <c r="G22" s="103">
        <v>90</v>
      </c>
      <c r="H22" s="103">
        <v>90</v>
      </c>
      <c r="I22" s="103">
        <v>100</v>
      </c>
      <c r="J22" s="103">
        <v>167.5</v>
      </c>
      <c r="K22" s="103">
        <v>172.9</v>
      </c>
      <c r="L22" s="103">
        <v>480.9</v>
      </c>
      <c r="M22" s="103">
        <v>564.5</v>
      </c>
      <c r="N22" s="103">
        <v>0</v>
      </c>
      <c r="O22" s="103">
        <v>0</v>
      </c>
      <c r="P22" s="103">
        <v>40</v>
      </c>
      <c r="Q22" s="103">
        <v>55</v>
      </c>
      <c r="R22" s="103">
        <v>55</v>
      </c>
      <c r="S22" s="103">
        <v>95</v>
      </c>
      <c r="T22" s="103">
        <v>154.19999999999999</v>
      </c>
      <c r="U22" s="103">
        <v>154.19999999999999</v>
      </c>
      <c r="V22" s="103">
        <v>158.9</v>
      </c>
      <c r="W22" s="103">
        <v>158.9</v>
      </c>
      <c r="X22" s="103">
        <v>208.9</v>
      </c>
      <c r="Y22" s="103">
        <v>249.9</v>
      </c>
      <c r="Z22" s="103">
        <v>0</v>
      </c>
      <c r="AA22" s="103">
        <v>40</v>
      </c>
      <c r="AB22" s="103">
        <v>40</v>
      </c>
      <c r="AC22" s="103">
        <v>46</v>
      </c>
      <c r="AD22" s="103">
        <v>185</v>
      </c>
      <c r="AE22" s="103">
        <v>185</v>
      </c>
      <c r="AF22" s="103">
        <v>311.8</v>
      </c>
      <c r="AG22" s="103">
        <v>311.8</v>
      </c>
      <c r="AH22" s="103">
        <v>311.8</v>
      </c>
      <c r="AI22" s="103">
        <v>311.8</v>
      </c>
      <c r="AJ22" s="103">
        <v>311.8</v>
      </c>
      <c r="AK22" s="103">
        <v>479.4</v>
      </c>
      <c r="AL22" s="103">
        <v>0</v>
      </c>
      <c r="AM22" s="103">
        <v>0</v>
      </c>
      <c r="AN22" s="103">
        <v>0</v>
      </c>
      <c r="AO22" s="103">
        <v>0</v>
      </c>
      <c r="AP22" s="103">
        <v>0</v>
      </c>
      <c r="AQ22" s="103">
        <v>0</v>
      </c>
      <c r="AR22" s="103">
        <v>0</v>
      </c>
      <c r="AS22" s="103">
        <v>0</v>
      </c>
      <c r="AT22" s="103">
        <v>0</v>
      </c>
      <c r="AU22" s="103">
        <v>0</v>
      </c>
      <c r="AV22" s="103">
        <v>1481.7</v>
      </c>
      <c r="AW22" s="103">
        <v>4127.5</v>
      </c>
      <c r="AX22" s="103">
        <v>0</v>
      </c>
      <c r="AY22" s="103">
        <v>0</v>
      </c>
      <c r="AZ22" s="103">
        <v>22</v>
      </c>
      <c r="BA22" s="103">
        <v>103</v>
      </c>
      <c r="BB22" s="103">
        <v>103</v>
      </c>
      <c r="BC22" s="103">
        <v>103</v>
      </c>
      <c r="BD22" s="103">
        <v>149</v>
      </c>
      <c r="BE22" s="103">
        <v>165</v>
      </c>
      <c r="BF22" s="103">
        <v>278.39999999999998</v>
      </c>
      <c r="BG22" s="103">
        <v>1233.9000000000001</v>
      </c>
      <c r="BH22" s="103">
        <v>1289.4000000000001</v>
      </c>
      <c r="BI22" s="103">
        <v>1289.4000000000001</v>
      </c>
      <c r="BJ22" s="103">
        <v>0</v>
      </c>
      <c r="BK22" s="103">
        <v>0</v>
      </c>
      <c r="BL22" s="103">
        <v>15.5</v>
      </c>
      <c r="BM22" s="103">
        <v>15.5</v>
      </c>
      <c r="BN22" s="103">
        <v>15.5</v>
      </c>
      <c r="BO22" s="103">
        <v>53.5</v>
      </c>
      <c r="BP22" s="103">
        <v>78.5</v>
      </c>
      <c r="BQ22" s="103">
        <v>78.5</v>
      </c>
      <c r="BR22" s="103">
        <v>163.5</v>
      </c>
      <c r="BS22" s="103">
        <v>239</v>
      </c>
      <c r="BT22" s="103">
        <v>295.3</v>
      </c>
      <c r="BU22" s="103">
        <v>295.3</v>
      </c>
      <c r="BV22" s="103">
        <v>0</v>
      </c>
      <c r="BW22" s="103">
        <v>30</v>
      </c>
      <c r="BX22" s="103">
        <v>30</v>
      </c>
      <c r="BY22" s="103">
        <v>30</v>
      </c>
      <c r="BZ22" s="103">
        <v>30</v>
      </c>
      <c r="CA22" s="103">
        <v>30</v>
      </c>
      <c r="CB22" s="103">
        <v>83</v>
      </c>
      <c r="CC22" s="103">
        <v>83</v>
      </c>
      <c r="CD22" s="103">
        <v>3931.6</v>
      </c>
      <c r="CE22" s="103">
        <v>3931.6</v>
      </c>
      <c r="CF22" s="103">
        <v>3933.3</v>
      </c>
      <c r="CG22" s="103">
        <v>3933.3</v>
      </c>
      <c r="CH22" s="103">
        <v>0</v>
      </c>
      <c r="CI22" s="103">
        <v>0</v>
      </c>
      <c r="CJ22" s="103">
        <v>0</v>
      </c>
      <c r="CK22" s="103">
        <v>0</v>
      </c>
      <c r="CL22" s="103">
        <v>0</v>
      </c>
      <c r="CM22" s="103">
        <v>0</v>
      </c>
      <c r="CN22" s="103">
        <v>0</v>
      </c>
      <c r="CO22" s="103">
        <v>0</v>
      </c>
      <c r="CP22" s="103">
        <v>0</v>
      </c>
      <c r="CQ22" s="103">
        <v>292.2</v>
      </c>
      <c r="CR22" s="103">
        <v>292.3</v>
      </c>
      <c r="CS22" s="103">
        <v>1113.2</v>
      </c>
      <c r="CT22" s="103">
        <v>0</v>
      </c>
      <c r="CU22" s="103">
        <v>0</v>
      </c>
      <c r="CV22" s="103">
        <v>0</v>
      </c>
      <c r="CW22" s="103">
        <v>0</v>
      </c>
      <c r="CX22" s="103">
        <v>0</v>
      </c>
      <c r="CY22" s="103">
        <v>0</v>
      </c>
      <c r="CZ22" s="103">
        <v>780.5</v>
      </c>
      <c r="DA22" s="103">
        <v>780.5</v>
      </c>
      <c r="DB22" s="103">
        <v>1401.2</v>
      </c>
      <c r="DC22" s="103">
        <v>1401.2</v>
      </c>
      <c r="DD22" s="103">
        <v>1401.2</v>
      </c>
      <c r="DE22" s="103">
        <v>2460</v>
      </c>
      <c r="DF22" s="103">
        <v>0</v>
      </c>
      <c r="DG22" s="103">
        <v>69.3</v>
      </c>
      <c r="DH22" s="103">
        <v>69.3</v>
      </c>
      <c r="DI22" s="103">
        <v>69.3</v>
      </c>
      <c r="DJ22" s="103">
        <v>113.1</v>
      </c>
      <c r="DK22" s="103">
        <v>839.3</v>
      </c>
      <c r="DL22" s="103">
        <v>839.3</v>
      </c>
      <c r="DM22" s="103">
        <v>842.1</v>
      </c>
      <c r="DN22" s="103">
        <v>858.9</v>
      </c>
      <c r="DO22" s="103">
        <v>919.5</v>
      </c>
      <c r="DP22" s="103">
        <v>968.2</v>
      </c>
      <c r="DQ22" s="103">
        <v>743.2</v>
      </c>
      <c r="DR22" s="103">
        <v>4479.3999999999996</v>
      </c>
      <c r="DS22" s="103">
        <v>4479.5</v>
      </c>
      <c r="DT22" s="103">
        <v>4479.5</v>
      </c>
      <c r="DU22" s="103">
        <v>4479.5</v>
      </c>
      <c r="DV22" s="103">
        <v>4615.8999999999996</v>
      </c>
      <c r="DW22" s="103">
        <v>4615.8999999999996</v>
      </c>
      <c r="DX22" s="103">
        <v>4479.5</v>
      </c>
      <c r="DY22" s="103">
        <v>4479.5</v>
      </c>
      <c r="DZ22" s="103">
        <v>4479.5</v>
      </c>
      <c r="EA22" s="103">
        <v>4479.5</v>
      </c>
      <c r="EB22" s="103">
        <v>4479.5</v>
      </c>
      <c r="EC22" s="103">
        <v>4531.8999999999996</v>
      </c>
      <c r="ED22" s="103">
        <v>5884.8</v>
      </c>
      <c r="EE22" s="103">
        <v>5884.8</v>
      </c>
      <c r="EF22" s="103">
        <v>5884.8</v>
      </c>
      <c r="EG22" s="103">
        <v>5884.8</v>
      </c>
      <c r="EH22" s="103">
        <v>5884.8</v>
      </c>
      <c r="EI22" s="103">
        <v>5884.8</v>
      </c>
      <c r="EJ22" s="103">
        <v>6334.8</v>
      </c>
      <c r="EK22" s="103">
        <v>6334.8</v>
      </c>
      <c r="EL22" s="103">
        <v>6334.8</v>
      </c>
      <c r="EM22" s="103">
        <v>6813.9</v>
      </c>
      <c r="EN22" s="103">
        <v>6813.9</v>
      </c>
      <c r="EO22" s="103">
        <v>7294.6</v>
      </c>
      <c r="EP22" s="103">
        <v>0</v>
      </c>
      <c r="EQ22" s="103">
        <v>0</v>
      </c>
      <c r="ER22" s="103">
        <v>517.9</v>
      </c>
      <c r="ES22" s="103">
        <v>1470.2</v>
      </c>
      <c r="ET22" s="103">
        <v>1470.2</v>
      </c>
      <c r="EU22" s="103">
        <v>1470.2</v>
      </c>
      <c r="EV22" s="103">
        <v>1470.2</v>
      </c>
      <c r="EW22" s="103">
        <v>1470.2</v>
      </c>
      <c r="EX22" s="103">
        <v>1470.2</v>
      </c>
      <c r="EY22" s="103">
        <v>1470.2</v>
      </c>
      <c r="EZ22" s="103">
        <v>1470.2</v>
      </c>
      <c r="FA22" s="103">
        <v>31409.200000000001</v>
      </c>
      <c r="FB22" s="103">
        <v>0</v>
      </c>
      <c r="FC22" s="103">
        <v>0</v>
      </c>
      <c r="FD22" s="103">
        <v>30052.5</v>
      </c>
      <c r="FE22" s="103">
        <v>30375.7</v>
      </c>
      <c r="FF22" s="103">
        <v>30375.7</v>
      </c>
      <c r="FG22" s="103">
        <v>30375.7</v>
      </c>
      <c r="FH22" s="103">
        <v>54375.7</v>
      </c>
      <c r="FI22" s="103">
        <v>100375.7</v>
      </c>
      <c r="FJ22" s="103">
        <v>100375.7</v>
      </c>
      <c r="FK22" s="103">
        <v>100375.7</v>
      </c>
      <c r="FL22" s="103">
        <v>100375.7</v>
      </c>
      <c r="FM22" s="103">
        <v>100375.675</v>
      </c>
      <c r="FN22" s="103">
        <v>0</v>
      </c>
      <c r="FO22" s="103">
        <v>0</v>
      </c>
      <c r="FP22" s="103">
        <v>0</v>
      </c>
      <c r="FQ22" s="103">
        <v>0</v>
      </c>
      <c r="FR22" s="103">
        <v>75000</v>
      </c>
      <c r="FS22" s="103">
        <v>75000</v>
      </c>
      <c r="FT22" s="103">
        <v>75000</v>
      </c>
      <c r="FU22" s="103">
        <v>75000</v>
      </c>
      <c r="FV22" s="103">
        <v>75000</v>
      </c>
      <c r="FW22" s="103">
        <v>75000</v>
      </c>
      <c r="FX22" s="1">
        <v>75000</v>
      </c>
      <c r="FY22" s="103">
        <v>81608.472961000007</v>
      </c>
      <c r="FZ22" s="96">
        <v>0</v>
      </c>
      <c r="GA22" s="96">
        <v>6534.9489450000001</v>
      </c>
      <c r="GB22" s="96">
        <v>6534.9489450000001</v>
      </c>
      <c r="GC22" s="103">
        <v>6534.9489450000001</v>
      </c>
      <c r="GD22" s="103">
        <v>6534.9489450000001</v>
      </c>
      <c r="GE22" s="103">
        <v>6534.9489450000001</v>
      </c>
      <c r="GF22" s="103">
        <v>6534.9489450000001</v>
      </c>
      <c r="GG22" s="1">
        <v>6534.9489450000001</v>
      </c>
      <c r="GH22" s="1">
        <v>6534.9489450000001</v>
      </c>
      <c r="GI22" s="1">
        <v>6534.9489450000001</v>
      </c>
      <c r="GJ22" s="1">
        <v>6534.9489450000001</v>
      </c>
      <c r="GK22" s="1">
        <v>6534.9489450000001</v>
      </c>
    </row>
    <row r="23" spans="1:193" x14ac:dyDescent="0.25">
      <c r="A23" s="78" t="s">
        <v>154</v>
      </c>
      <c r="B23" s="103">
        <v>165441</v>
      </c>
      <c r="C23" s="103">
        <v>280769.2</v>
      </c>
      <c r="D23" s="103">
        <v>458577.6</v>
      </c>
      <c r="E23" s="103">
        <v>553764.1</v>
      </c>
      <c r="F23" s="103">
        <v>672136.3</v>
      </c>
      <c r="G23" s="103">
        <v>780201.3</v>
      </c>
      <c r="H23" s="103">
        <v>930985.9</v>
      </c>
      <c r="I23" s="103">
        <v>1044872.1</v>
      </c>
      <c r="J23" s="103">
        <v>1250155.8999999999</v>
      </c>
      <c r="K23" s="103">
        <v>1382833.2</v>
      </c>
      <c r="L23" s="103">
        <v>1518684.3</v>
      </c>
      <c r="M23" s="103">
        <v>1759410.4</v>
      </c>
      <c r="N23" s="103">
        <v>195743.8</v>
      </c>
      <c r="O23" s="103">
        <v>319374.09999999998</v>
      </c>
      <c r="P23" s="103">
        <v>539207.80000000005</v>
      </c>
      <c r="Q23" s="103">
        <v>651799</v>
      </c>
      <c r="R23" s="103">
        <v>796299.8</v>
      </c>
      <c r="S23" s="103">
        <v>929872.1</v>
      </c>
      <c r="T23" s="103">
        <v>1096326.7</v>
      </c>
      <c r="U23" s="103">
        <v>1238282.5</v>
      </c>
      <c r="V23" s="103">
        <v>1454713.4</v>
      </c>
      <c r="W23" s="103">
        <v>1624497.6</v>
      </c>
      <c r="X23" s="103">
        <v>1785579</v>
      </c>
      <c r="Y23" s="103">
        <v>2027132.6</v>
      </c>
      <c r="Z23" s="103">
        <v>205250.9</v>
      </c>
      <c r="AA23" s="103">
        <v>355854.6</v>
      </c>
      <c r="AB23" s="103">
        <v>577857</v>
      </c>
      <c r="AC23" s="103">
        <v>747868.6</v>
      </c>
      <c r="AD23" s="103">
        <v>912565.9</v>
      </c>
      <c r="AE23" s="103">
        <v>1081621.3999999999</v>
      </c>
      <c r="AF23" s="103">
        <v>1283183.72</v>
      </c>
      <c r="AG23" s="103">
        <v>1451737.72</v>
      </c>
      <c r="AH23" s="103">
        <v>1708808.12</v>
      </c>
      <c r="AI23" s="103">
        <v>1878487.62</v>
      </c>
      <c r="AJ23" s="103">
        <v>2078995.32</v>
      </c>
      <c r="AK23" s="103">
        <v>2460431.92</v>
      </c>
      <c r="AL23" s="103">
        <v>265286.2</v>
      </c>
      <c r="AM23" s="103">
        <v>454048.4</v>
      </c>
      <c r="AN23" s="103">
        <v>704417.8</v>
      </c>
      <c r="AO23" s="103">
        <v>907950.4</v>
      </c>
      <c r="AP23" s="103">
        <v>1120681</v>
      </c>
      <c r="AQ23" s="103">
        <v>1319488.5</v>
      </c>
      <c r="AR23" s="103">
        <v>1570427.7</v>
      </c>
      <c r="AS23" s="103">
        <v>1780581.3</v>
      </c>
      <c r="AT23" s="103">
        <v>2050594.1</v>
      </c>
      <c r="AU23" s="103">
        <v>2268840.2000000002</v>
      </c>
      <c r="AV23" s="103">
        <v>2527643</v>
      </c>
      <c r="AW23" s="103">
        <v>2936305.8</v>
      </c>
      <c r="AX23" s="103">
        <v>294977.3</v>
      </c>
      <c r="AY23" s="103">
        <v>560879.6</v>
      </c>
      <c r="AZ23" s="103">
        <v>905141.9</v>
      </c>
      <c r="BA23" s="103">
        <v>1152585.1000000001</v>
      </c>
      <c r="BB23" s="103">
        <v>1400877.6</v>
      </c>
      <c r="BC23" s="103">
        <v>1669268.5</v>
      </c>
      <c r="BD23" s="103">
        <v>1943336.3000000101</v>
      </c>
      <c r="BE23" s="103">
        <v>2186402.1</v>
      </c>
      <c r="BF23" s="103">
        <v>2542480</v>
      </c>
      <c r="BG23" s="103">
        <v>2803775.9</v>
      </c>
      <c r="BH23" s="103">
        <v>3127593.4</v>
      </c>
      <c r="BI23" s="103">
        <v>3724382.5</v>
      </c>
      <c r="BJ23" s="103">
        <v>347703.3</v>
      </c>
      <c r="BK23" s="103">
        <v>620879.69999999995</v>
      </c>
      <c r="BL23" s="103">
        <v>987650</v>
      </c>
      <c r="BM23" s="103">
        <v>1249740.6000001</v>
      </c>
      <c r="BN23" s="103">
        <v>1540700</v>
      </c>
      <c r="BO23" s="103">
        <v>1837870.1</v>
      </c>
      <c r="BP23" s="103">
        <v>2145235.8000000101</v>
      </c>
      <c r="BQ23" s="103">
        <v>2410505.2999999998</v>
      </c>
      <c r="BR23" s="103">
        <v>2777615.3</v>
      </c>
      <c r="BS23" s="103">
        <v>3070164.1</v>
      </c>
      <c r="BT23" s="103">
        <v>3362551.3</v>
      </c>
      <c r="BU23" s="103">
        <v>3869794.7</v>
      </c>
      <c r="BV23" s="103">
        <v>403317.3</v>
      </c>
      <c r="BW23" s="103">
        <v>698573</v>
      </c>
      <c r="BX23" s="103">
        <v>1072226.8999999999</v>
      </c>
      <c r="BY23" s="103">
        <v>1351424.1000001</v>
      </c>
      <c r="BZ23" s="103">
        <v>1660537.20000001</v>
      </c>
      <c r="CA23" s="103">
        <v>2029692.8000000101</v>
      </c>
      <c r="CB23" s="103">
        <v>2352227.7000000998</v>
      </c>
      <c r="CC23" s="103">
        <v>2667749.4000001</v>
      </c>
      <c r="CD23" s="103">
        <v>3046563.5000001001</v>
      </c>
      <c r="CE23" s="103">
        <v>3360330.1000001002</v>
      </c>
      <c r="CF23" s="103">
        <v>3716163.9</v>
      </c>
      <c r="CG23" s="103">
        <v>4274966.2</v>
      </c>
      <c r="CH23" s="103">
        <v>468736.5</v>
      </c>
      <c r="CI23" s="103">
        <v>798182.1</v>
      </c>
      <c r="CJ23" s="103">
        <v>1191109.8</v>
      </c>
      <c r="CK23" s="103">
        <v>1545178.4</v>
      </c>
      <c r="CL23" s="103">
        <v>1878446.1</v>
      </c>
      <c r="CM23" s="103">
        <v>2244668.9</v>
      </c>
      <c r="CN23" s="103">
        <v>2678625.5</v>
      </c>
      <c r="CO23" s="103">
        <v>3020309.9</v>
      </c>
      <c r="CP23" s="103">
        <v>3429004.6</v>
      </c>
      <c r="CQ23" s="103">
        <v>3793765.7</v>
      </c>
      <c r="CR23" s="103">
        <v>4173148.3</v>
      </c>
      <c r="CS23" s="103">
        <v>4872299.3</v>
      </c>
      <c r="CT23" s="103">
        <v>474815.1</v>
      </c>
      <c r="CU23" s="103">
        <v>851579.8</v>
      </c>
      <c r="CV23" s="103">
        <v>1292646</v>
      </c>
      <c r="CW23" s="103">
        <v>1659498.3</v>
      </c>
      <c r="CX23" s="103">
        <v>2041583.5</v>
      </c>
      <c r="CY23" s="103">
        <v>2506891.9</v>
      </c>
      <c r="CZ23" s="103">
        <v>2941101.3</v>
      </c>
      <c r="DA23" s="103">
        <v>3290830.2</v>
      </c>
      <c r="DB23" s="103">
        <v>3770387.7</v>
      </c>
      <c r="DC23" s="103">
        <v>4187694.7</v>
      </c>
      <c r="DD23" s="103">
        <v>4612678</v>
      </c>
      <c r="DE23" s="103">
        <v>5326977.7</v>
      </c>
      <c r="DF23" s="103">
        <v>525993.9</v>
      </c>
      <c r="DG23" s="103">
        <v>871244.2</v>
      </c>
      <c r="DH23" s="103">
        <v>1446771.7</v>
      </c>
      <c r="DI23" s="103">
        <v>1851244.9</v>
      </c>
      <c r="DJ23" s="103">
        <v>2250667.6</v>
      </c>
      <c r="DK23" s="103">
        <v>2755740.4</v>
      </c>
      <c r="DL23" s="103">
        <v>3189681.9</v>
      </c>
      <c r="DM23" s="103">
        <v>3605875.9</v>
      </c>
      <c r="DN23" s="103">
        <v>4150994.8</v>
      </c>
      <c r="DO23" s="103">
        <v>4589188.9000000004</v>
      </c>
      <c r="DP23" s="103">
        <v>5003474.5999999996</v>
      </c>
      <c r="DQ23" s="103">
        <v>5847059.7000000002</v>
      </c>
      <c r="DR23" s="103">
        <v>525372.69999999995</v>
      </c>
      <c r="DS23" s="103">
        <v>939449.6</v>
      </c>
      <c r="DT23" s="103">
        <v>1466489.5</v>
      </c>
      <c r="DU23" s="103">
        <v>1909019.7</v>
      </c>
      <c r="DV23" s="103">
        <v>2307926.4</v>
      </c>
      <c r="DW23" s="103">
        <v>2837231.2</v>
      </c>
      <c r="DX23" s="103">
        <v>3293089.8</v>
      </c>
      <c r="DY23" s="103">
        <v>3678265.6</v>
      </c>
      <c r="DZ23" s="103">
        <v>4261594.7</v>
      </c>
      <c r="EA23" s="103">
        <v>4752520.0999999996</v>
      </c>
      <c r="EB23" s="103">
        <v>5229162.5999999996</v>
      </c>
      <c r="EC23" s="103">
        <v>6199284.7000000002</v>
      </c>
      <c r="ED23" s="103">
        <v>561555.5</v>
      </c>
      <c r="EE23" s="103">
        <v>1003086.7</v>
      </c>
      <c r="EF23" s="103">
        <v>1605764.7</v>
      </c>
      <c r="EG23" s="103">
        <v>2085847.2</v>
      </c>
      <c r="EH23" s="103">
        <v>2580674.4</v>
      </c>
      <c r="EI23" s="103">
        <v>3119476.3</v>
      </c>
      <c r="EJ23" s="103">
        <v>3592092.3</v>
      </c>
      <c r="EK23" s="103">
        <v>3994802.9</v>
      </c>
      <c r="EL23" s="103">
        <v>4697898.7</v>
      </c>
      <c r="EM23" s="103">
        <v>5242557.9000000004</v>
      </c>
      <c r="EN23" s="103">
        <v>5740312.9000000004</v>
      </c>
      <c r="EO23" s="103">
        <v>6764020.2000000002</v>
      </c>
      <c r="EP23" s="103">
        <v>605524.80000000005</v>
      </c>
      <c r="EQ23" s="103">
        <v>1030784.9</v>
      </c>
      <c r="ER23" s="103">
        <v>1705840</v>
      </c>
      <c r="ES23" s="103">
        <v>2242842.9</v>
      </c>
      <c r="ET23" s="103">
        <v>2788208.4</v>
      </c>
      <c r="EU23" s="103">
        <v>3336930.2</v>
      </c>
      <c r="EV23" s="103">
        <v>3851985.8</v>
      </c>
      <c r="EW23" s="103">
        <v>4305978.3</v>
      </c>
      <c r="EX23" s="103">
        <v>4971976.7</v>
      </c>
      <c r="EY23" s="103">
        <v>5546413.4000000004</v>
      </c>
      <c r="EZ23" s="103">
        <v>6081993.2000000002</v>
      </c>
      <c r="FA23" s="103">
        <v>6995166.9000000004</v>
      </c>
      <c r="FB23" s="103">
        <v>718510</v>
      </c>
      <c r="FC23" s="103">
        <v>1184784.6000000001</v>
      </c>
      <c r="FD23" s="103">
        <v>1923042.6</v>
      </c>
      <c r="FE23" s="103">
        <v>2497957.9</v>
      </c>
      <c r="FF23" s="103">
        <v>3067729.7</v>
      </c>
      <c r="FG23" s="103">
        <v>3649007.4</v>
      </c>
      <c r="FH23" s="103">
        <v>4278255.8</v>
      </c>
      <c r="FI23" s="103">
        <v>4825466.5999999996</v>
      </c>
      <c r="FJ23" s="103">
        <v>5507799.2999999998</v>
      </c>
      <c r="FK23" s="103">
        <v>6231637.4000000004</v>
      </c>
      <c r="FL23" s="103">
        <v>6802063.5999999996</v>
      </c>
      <c r="FM23" s="103">
        <v>7880403.58476617</v>
      </c>
      <c r="FN23" s="103">
        <v>617831.19999999995</v>
      </c>
      <c r="FO23" s="103">
        <v>1188885.8389055401</v>
      </c>
      <c r="FP23" s="103">
        <v>1924855.4696839801</v>
      </c>
      <c r="FQ23" s="103">
        <v>2459264.9413879602</v>
      </c>
      <c r="FR23" s="103">
        <v>3048274.9589616298</v>
      </c>
      <c r="FS23" s="103">
        <v>3675810.1760444199</v>
      </c>
      <c r="FT23" s="103">
        <v>4263410.22292687</v>
      </c>
      <c r="FU23" s="103">
        <v>4950713.7310731197</v>
      </c>
      <c r="FV23" s="103">
        <v>5695644.5520331198</v>
      </c>
      <c r="FW23" s="103">
        <v>6235022.8012693003</v>
      </c>
      <c r="FX23" s="1">
        <v>6802045.1363593796</v>
      </c>
      <c r="FY23" s="103">
        <v>7682246.3751666602</v>
      </c>
      <c r="FZ23" s="96">
        <v>668606.16007868003</v>
      </c>
      <c r="GA23" s="96">
        <v>1363567.0365266399</v>
      </c>
      <c r="GB23" s="96">
        <v>2133788.40867496</v>
      </c>
      <c r="GC23" s="103">
        <v>2660211.2324756901</v>
      </c>
      <c r="GD23" s="103">
        <v>3223738.2192770699</v>
      </c>
      <c r="GE23" s="103">
        <v>3892747.1564754201</v>
      </c>
      <c r="GF23" s="103">
        <v>4562891.2062376495</v>
      </c>
      <c r="GG23" s="1">
        <v>5347874.8861696599</v>
      </c>
      <c r="GH23" s="1">
        <v>6041623.5544990599</v>
      </c>
      <c r="GI23" s="1">
        <v>6578144.2425757498</v>
      </c>
      <c r="GJ23" s="1">
        <v>7189836.6250986997</v>
      </c>
      <c r="GK23" s="1">
        <v>8335028.0774487583</v>
      </c>
    </row>
    <row r="24" spans="1:193" x14ac:dyDescent="0.25">
      <c r="A24" s="79" t="s">
        <v>155</v>
      </c>
      <c r="B24" s="103">
        <v>163029.4</v>
      </c>
      <c r="C24" s="103">
        <v>275058.09999999998</v>
      </c>
      <c r="D24" s="103">
        <v>446621.9</v>
      </c>
      <c r="E24" s="103">
        <v>535504.80000000005</v>
      </c>
      <c r="F24" s="103">
        <v>644121</v>
      </c>
      <c r="G24" s="103">
        <v>747575.8</v>
      </c>
      <c r="H24" s="103">
        <v>893642.7</v>
      </c>
      <c r="I24" s="103">
        <v>1002415.4</v>
      </c>
      <c r="J24" s="103">
        <v>1198891.3</v>
      </c>
      <c r="K24" s="103">
        <v>1323111.8999999999</v>
      </c>
      <c r="L24" s="103">
        <v>1440477.1</v>
      </c>
      <c r="M24" s="103">
        <v>1652560.3</v>
      </c>
      <c r="N24" s="103">
        <v>190681.4</v>
      </c>
      <c r="O24" s="103">
        <v>310111.5</v>
      </c>
      <c r="P24" s="103">
        <v>518914.6</v>
      </c>
      <c r="Q24" s="103">
        <v>625547.30000000005</v>
      </c>
      <c r="R24" s="103">
        <v>753768</v>
      </c>
      <c r="S24" s="103">
        <v>876449.4</v>
      </c>
      <c r="T24" s="103">
        <v>1023187.8</v>
      </c>
      <c r="U24" s="103">
        <v>1151632.6000000001</v>
      </c>
      <c r="V24" s="103">
        <v>1351520.1</v>
      </c>
      <c r="W24" s="103">
        <v>1507463.2</v>
      </c>
      <c r="X24" s="103">
        <v>1647618.5</v>
      </c>
      <c r="Y24" s="103">
        <v>1850496.1</v>
      </c>
      <c r="Z24" s="103">
        <v>203541.8</v>
      </c>
      <c r="AA24" s="103">
        <v>344462.5</v>
      </c>
      <c r="AB24" s="103">
        <v>546614.9</v>
      </c>
      <c r="AC24" s="103">
        <v>678027.8</v>
      </c>
      <c r="AD24" s="103">
        <v>833731.4</v>
      </c>
      <c r="AE24" s="103">
        <v>979243.8</v>
      </c>
      <c r="AF24" s="103">
        <v>1144423.3</v>
      </c>
      <c r="AG24" s="103">
        <v>1305481.5</v>
      </c>
      <c r="AH24" s="103">
        <v>1519377.4</v>
      </c>
      <c r="AI24" s="103">
        <v>1672635.6</v>
      </c>
      <c r="AJ24" s="103">
        <v>1860440.6</v>
      </c>
      <c r="AK24" s="103">
        <v>2119803.6</v>
      </c>
      <c r="AL24" s="103">
        <v>237809.1</v>
      </c>
      <c r="AM24" s="103">
        <v>417653</v>
      </c>
      <c r="AN24" s="103">
        <v>659914.19999999995</v>
      </c>
      <c r="AO24" s="103">
        <v>837405.1</v>
      </c>
      <c r="AP24" s="103">
        <v>1026260.6</v>
      </c>
      <c r="AQ24" s="103">
        <v>1212499.6000000001</v>
      </c>
      <c r="AR24" s="103">
        <v>1426631.4</v>
      </c>
      <c r="AS24" s="103">
        <v>1617045.8</v>
      </c>
      <c r="AT24" s="103">
        <v>1864536.3</v>
      </c>
      <c r="AU24" s="103">
        <v>2063875.8</v>
      </c>
      <c r="AV24" s="103">
        <v>2281477.1</v>
      </c>
      <c r="AW24" s="103">
        <v>2634804.7000000002</v>
      </c>
      <c r="AX24" s="103">
        <v>289431</v>
      </c>
      <c r="AY24" s="103">
        <v>534930</v>
      </c>
      <c r="AZ24" s="103">
        <v>851923.7</v>
      </c>
      <c r="BA24" s="103">
        <v>1072926.3</v>
      </c>
      <c r="BB24" s="103">
        <v>1298166</v>
      </c>
      <c r="BC24" s="103">
        <v>1535523.4</v>
      </c>
      <c r="BD24" s="103">
        <v>1787904.6</v>
      </c>
      <c r="BE24" s="103">
        <v>2021518.3</v>
      </c>
      <c r="BF24" s="103">
        <v>2345055.4</v>
      </c>
      <c r="BG24" s="103">
        <v>2575721.9</v>
      </c>
      <c r="BH24" s="103">
        <v>2839864.4</v>
      </c>
      <c r="BI24" s="103">
        <v>3275676.9</v>
      </c>
      <c r="BJ24" s="103">
        <v>346051.7</v>
      </c>
      <c r="BK24" s="103">
        <v>599936.4</v>
      </c>
      <c r="BL24" s="103">
        <v>934509.4</v>
      </c>
      <c r="BM24" s="103">
        <v>1185643.1000000001</v>
      </c>
      <c r="BN24" s="103">
        <v>1440604.9</v>
      </c>
      <c r="BO24" s="103">
        <v>1722172.1</v>
      </c>
      <c r="BP24" s="103">
        <v>2008717</v>
      </c>
      <c r="BQ24" s="103">
        <v>2250367.2000000002</v>
      </c>
      <c r="BR24" s="103">
        <v>2590648.9</v>
      </c>
      <c r="BS24" s="103">
        <v>2854102.6</v>
      </c>
      <c r="BT24" s="103">
        <v>3119579</v>
      </c>
      <c r="BU24" s="103">
        <v>3566159.2</v>
      </c>
      <c r="BV24" s="103">
        <v>384193.5</v>
      </c>
      <c r="BW24" s="103">
        <v>659561.5</v>
      </c>
      <c r="BX24" s="103">
        <v>1019182.3</v>
      </c>
      <c r="BY24" s="103">
        <v>1290211</v>
      </c>
      <c r="BZ24" s="103">
        <v>1572213</v>
      </c>
      <c r="CA24" s="103">
        <v>1897389.5</v>
      </c>
      <c r="CB24" s="103">
        <v>2200944.9</v>
      </c>
      <c r="CC24" s="103">
        <v>2484521.7999999998</v>
      </c>
      <c r="CD24" s="103">
        <v>2839404.5</v>
      </c>
      <c r="CE24" s="103">
        <v>3128843.2</v>
      </c>
      <c r="CF24" s="103">
        <v>3434416.9</v>
      </c>
      <c r="CG24" s="103">
        <v>3943655.9</v>
      </c>
      <c r="CH24" s="103">
        <v>432664.5</v>
      </c>
      <c r="CI24" s="103">
        <v>737508.5</v>
      </c>
      <c r="CJ24" s="103">
        <v>1097182.8999999999</v>
      </c>
      <c r="CK24" s="103">
        <v>1435193.7</v>
      </c>
      <c r="CL24" s="103">
        <v>1755177.4</v>
      </c>
      <c r="CM24" s="103">
        <v>2110916.9</v>
      </c>
      <c r="CN24" s="103">
        <v>2512588.6</v>
      </c>
      <c r="CO24" s="103">
        <v>2822705.3</v>
      </c>
      <c r="CP24" s="103">
        <v>3221266.8</v>
      </c>
      <c r="CQ24" s="103">
        <v>3538554.4</v>
      </c>
      <c r="CR24" s="103">
        <v>3884053.8</v>
      </c>
      <c r="CS24" s="103">
        <v>4471847.0999999996</v>
      </c>
      <c r="CT24" s="103">
        <v>465999</v>
      </c>
      <c r="CU24" s="103">
        <v>802433.6</v>
      </c>
      <c r="CV24" s="103">
        <v>1200977.3</v>
      </c>
      <c r="CW24" s="103">
        <v>1542266.3</v>
      </c>
      <c r="CX24" s="103">
        <v>1892334.6</v>
      </c>
      <c r="CY24" s="103">
        <v>2310562.4</v>
      </c>
      <c r="CZ24" s="103">
        <v>2692575.4</v>
      </c>
      <c r="DA24" s="103">
        <v>3027049.9</v>
      </c>
      <c r="DB24" s="103">
        <v>3472808.6</v>
      </c>
      <c r="DC24" s="103">
        <v>3870488.2</v>
      </c>
      <c r="DD24" s="103">
        <v>4244158.2</v>
      </c>
      <c r="DE24" s="103">
        <v>4861110.0999999996</v>
      </c>
      <c r="DF24" s="103">
        <v>509991.6</v>
      </c>
      <c r="DG24" s="103">
        <v>843363.6</v>
      </c>
      <c r="DH24" s="103">
        <v>1337602.7</v>
      </c>
      <c r="DI24" s="103">
        <v>1707500.4</v>
      </c>
      <c r="DJ24" s="103">
        <v>2076104.5</v>
      </c>
      <c r="DK24" s="103">
        <v>2540511.7000000002</v>
      </c>
      <c r="DL24" s="103">
        <v>2948305.5</v>
      </c>
      <c r="DM24" s="103">
        <v>3302040.8</v>
      </c>
      <c r="DN24" s="103">
        <v>3806092.2</v>
      </c>
      <c r="DO24" s="103">
        <v>4217995.5</v>
      </c>
      <c r="DP24" s="103">
        <v>4604528.0999999996</v>
      </c>
      <c r="DQ24" s="103">
        <v>5317321.3</v>
      </c>
      <c r="DR24" s="103">
        <v>519051.7</v>
      </c>
      <c r="DS24" s="103">
        <v>877875.4</v>
      </c>
      <c r="DT24" s="103">
        <v>1395403.7</v>
      </c>
      <c r="DU24" s="103">
        <v>1813689.8</v>
      </c>
      <c r="DV24" s="103">
        <v>2190291.4</v>
      </c>
      <c r="DW24" s="103">
        <v>2668535.5</v>
      </c>
      <c r="DX24" s="103">
        <v>3098370.8</v>
      </c>
      <c r="DY24" s="103">
        <v>3462133.3</v>
      </c>
      <c r="DZ24" s="103">
        <v>4001739.5</v>
      </c>
      <c r="EA24" s="103">
        <v>4453767.2</v>
      </c>
      <c r="EB24" s="103">
        <v>4868778.2</v>
      </c>
      <c r="EC24" s="103">
        <v>5623981.0999999996</v>
      </c>
      <c r="ED24" s="103">
        <v>536726.69999999995</v>
      </c>
      <c r="EE24" s="103">
        <v>930027</v>
      </c>
      <c r="EF24" s="103">
        <v>1497921.8</v>
      </c>
      <c r="EG24" s="103">
        <v>1949757.8</v>
      </c>
      <c r="EH24" s="103">
        <v>2392222.6</v>
      </c>
      <c r="EI24" s="103">
        <v>2900889.1</v>
      </c>
      <c r="EJ24" s="103">
        <v>3333623.7</v>
      </c>
      <c r="EK24" s="103">
        <v>3714789</v>
      </c>
      <c r="EL24" s="103">
        <v>4353454.5</v>
      </c>
      <c r="EM24" s="103">
        <v>4871894.5999999996</v>
      </c>
      <c r="EN24" s="103">
        <v>5304640.0999999996</v>
      </c>
      <c r="EO24" s="103">
        <v>6114075.0999999996</v>
      </c>
      <c r="EP24" s="103">
        <v>599697</v>
      </c>
      <c r="EQ24" s="103">
        <v>1002406.8</v>
      </c>
      <c r="ER24" s="103">
        <v>1633658.8</v>
      </c>
      <c r="ES24" s="103">
        <v>2138029.7999999998</v>
      </c>
      <c r="ET24" s="103">
        <v>2617794.5</v>
      </c>
      <c r="EU24" s="103">
        <v>3149017.6</v>
      </c>
      <c r="EV24" s="103">
        <v>3617754.9</v>
      </c>
      <c r="EW24" s="103">
        <v>4047240.9</v>
      </c>
      <c r="EX24" s="103">
        <v>4671129.8</v>
      </c>
      <c r="EY24" s="103">
        <v>5218470.5</v>
      </c>
      <c r="EZ24" s="103">
        <v>5706224.0999999996</v>
      </c>
      <c r="FA24" s="103">
        <v>6514974.4000000004</v>
      </c>
      <c r="FB24" s="103">
        <v>637565.69999999995</v>
      </c>
      <c r="FC24" s="103">
        <v>1086784.8999999999</v>
      </c>
      <c r="FD24" s="103">
        <v>1750962.9</v>
      </c>
      <c r="FE24" s="103">
        <v>2307031.4</v>
      </c>
      <c r="FF24" s="103">
        <v>2812969.6</v>
      </c>
      <c r="FG24" s="103">
        <v>3348522.3</v>
      </c>
      <c r="FH24" s="103">
        <v>3939320.1</v>
      </c>
      <c r="FI24" s="103">
        <v>4445095</v>
      </c>
      <c r="FJ24" s="103">
        <v>5105375.5</v>
      </c>
      <c r="FK24" s="103">
        <v>5694130.5</v>
      </c>
      <c r="FL24" s="103">
        <v>6210983.7000000002</v>
      </c>
      <c r="FM24" s="103">
        <v>7129672.0126845697</v>
      </c>
      <c r="FN24" s="103">
        <v>610811.5</v>
      </c>
      <c r="FO24" s="103">
        <v>1163702.3389055401</v>
      </c>
      <c r="FP24" s="103">
        <v>1842718.5897065499</v>
      </c>
      <c r="FQ24" s="103">
        <v>2354901.1193761299</v>
      </c>
      <c r="FR24" s="103">
        <v>2905215.9169330401</v>
      </c>
      <c r="FS24" s="103">
        <v>3500657.5368381799</v>
      </c>
      <c r="FT24" s="103">
        <v>4058409.37870652</v>
      </c>
      <c r="FU24" s="103">
        <v>4726485.8704596302</v>
      </c>
      <c r="FV24" s="103">
        <v>5415667.7010797895</v>
      </c>
      <c r="FW24" s="103">
        <v>5929070.9868430402</v>
      </c>
      <c r="FX24" s="1">
        <v>6431137.6795027703</v>
      </c>
      <c r="FY24" s="103">
        <v>7237369.48042427</v>
      </c>
      <c r="FZ24" s="96">
        <v>658639.03310190002</v>
      </c>
      <c r="GA24" s="96">
        <v>1302972.16306981</v>
      </c>
      <c r="GB24" s="96">
        <v>2010236.4679475999</v>
      </c>
      <c r="GC24" s="103">
        <v>2502997.2537667202</v>
      </c>
      <c r="GD24" s="103">
        <v>3004073.3911476098</v>
      </c>
      <c r="GE24" s="103">
        <v>3649896.6429194999</v>
      </c>
      <c r="GF24" s="103">
        <v>4266229.7278850097</v>
      </c>
      <c r="GG24" s="1">
        <v>5020442.6004566597</v>
      </c>
      <c r="GH24" s="1">
        <v>5665867.1920310501</v>
      </c>
      <c r="GI24" s="1">
        <v>6153861.7507969197</v>
      </c>
      <c r="GJ24" s="1">
        <v>6704550.6262828996</v>
      </c>
      <c r="GK24" s="1">
        <v>7736512.7991612889</v>
      </c>
    </row>
    <row r="25" spans="1:193" x14ac:dyDescent="0.25">
      <c r="A25" s="78" t="s">
        <v>156</v>
      </c>
      <c r="B25" s="103">
        <v>65300.3</v>
      </c>
      <c r="C25" s="103">
        <v>111530.2</v>
      </c>
      <c r="D25" s="103">
        <v>158827</v>
      </c>
      <c r="E25" s="103">
        <v>202777.4</v>
      </c>
      <c r="F25" s="103">
        <v>246965</v>
      </c>
      <c r="G25" s="103">
        <v>294750.7</v>
      </c>
      <c r="H25" s="103">
        <v>339309.9</v>
      </c>
      <c r="I25" s="103">
        <v>381668.6</v>
      </c>
      <c r="J25" s="103">
        <v>450467.5</v>
      </c>
      <c r="K25" s="103">
        <v>503427.2</v>
      </c>
      <c r="L25" s="103">
        <v>548781.5</v>
      </c>
      <c r="M25" s="103">
        <v>635163.6</v>
      </c>
      <c r="N25" s="103">
        <v>78913.600000000006</v>
      </c>
      <c r="O25" s="103">
        <v>130131.6</v>
      </c>
      <c r="P25" s="103">
        <v>177533.1</v>
      </c>
      <c r="Q25" s="103">
        <v>225227.2</v>
      </c>
      <c r="R25" s="103">
        <v>274913.7</v>
      </c>
      <c r="S25" s="103">
        <v>329473.90000000002</v>
      </c>
      <c r="T25" s="103">
        <v>377969.2</v>
      </c>
      <c r="U25" s="103">
        <v>429957.2</v>
      </c>
      <c r="V25" s="103">
        <v>509797</v>
      </c>
      <c r="W25" s="103">
        <v>567248.69999999995</v>
      </c>
      <c r="X25" s="103">
        <v>619246.30000000005</v>
      </c>
      <c r="Y25" s="103">
        <v>713476.9</v>
      </c>
      <c r="Z25" s="103">
        <v>91720</v>
      </c>
      <c r="AA25" s="103">
        <v>146960.9</v>
      </c>
      <c r="AB25" s="103">
        <v>205918.3</v>
      </c>
      <c r="AC25" s="103">
        <v>263801.5</v>
      </c>
      <c r="AD25" s="103">
        <v>329378.59999999998</v>
      </c>
      <c r="AE25" s="103">
        <v>396969.7</v>
      </c>
      <c r="AF25" s="103">
        <v>459291</v>
      </c>
      <c r="AG25" s="103">
        <v>525151.1</v>
      </c>
      <c r="AH25" s="103">
        <v>590228.4</v>
      </c>
      <c r="AI25" s="103">
        <v>656220.19999999995</v>
      </c>
      <c r="AJ25" s="103">
        <v>732948</v>
      </c>
      <c r="AK25" s="103">
        <v>856512.1</v>
      </c>
      <c r="AL25" s="103">
        <v>116342.7</v>
      </c>
      <c r="AM25" s="103">
        <v>194004.8</v>
      </c>
      <c r="AN25" s="103">
        <v>273656.59999999998</v>
      </c>
      <c r="AO25" s="103">
        <v>358093.4</v>
      </c>
      <c r="AP25" s="103">
        <v>441395.5</v>
      </c>
      <c r="AQ25" s="103">
        <v>531390.69999999995</v>
      </c>
      <c r="AR25" s="103">
        <v>612482.19999999995</v>
      </c>
      <c r="AS25" s="103">
        <v>693813</v>
      </c>
      <c r="AT25" s="103">
        <v>780235.4</v>
      </c>
      <c r="AU25" s="103">
        <v>871374.6</v>
      </c>
      <c r="AV25" s="103">
        <v>959114</v>
      </c>
      <c r="AW25" s="103">
        <v>1114785.6000000001</v>
      </c>
      <c r="AX25" s="103">
        <v>149233.4</v>
      </c>
      <c r="AY25" s="103">
        <v>238129.2</v>
      </c>
      <c r="AZ25" s="103">
        <v>346466.4</v>
      </c>
      <c r="BA25" s="103">
        <v>445370.1</v>
      </c>
      <c r="BB25" s="103">
        <v>543055.30000000005</v>
      </c>
      <c r="BC25" s="103">
        <v>654993.19999999995</v>
      </c>
      <c r="BD25" s="103">
        <v>752454.9</v>
      </c>
      <c r="BE25" s="103">
        <v>851824.8</v>
      </c>
      <c r="BF25" s="103">
        <v>955471.6</v>
      </c>
      <c r="BG25" s="103">
        <v>1055564</v>
      </c>
      <c r="BH25" s="103">
        <v>1160531</v>
      </c>
      <c r="BI25" s="103">
        <v>1349158.3</v>
      </c>
      <c r="BJ25" s="103">
        <v>174509.9</v>
      </c>
      <c r="BK25" s="103">
        <v>290116.5</v>
      </c>
      <c r="BL25" s="103">
        <v>391579.2</v>
      </c>
      <c r="BM25" s="103">
        <v>503805.2</v>
      </c>
      <c r="BN25" s="103">
        <v>616608</v>
      </c>
      <c r="BO25" s="103">
        <v>739417.59999999998</v>
      </c>
      <c r="BP25" s="103">
        <v>849171.2</v>
      </c>
      <c r="BQ25" s="103">
        <v>959030.8</v>
      </c>
      <c r="BR25" s="103">
        <v>1074283.6000000001</v>
      </c>
      <c r="BS25" s="103">
        <v>1184954.5</v>
      </c>
      <c r="BT25" s="103">
        <v>1302637.7</v>
      </c>
      <c r="BU25" s="103">
        <v>1513597.4</v>
      </c>
      <c r="BV25" s="103">
        <v>194038.9</v>
      </c>
      <c r="BW25" s="103">
        <v>318006</v>
      </c>
      <c r="BX25" s="103">
        <v>439292</v>
      </c>
      <c r="BY25" s="103">
        <v>556356.19999999995</v>
      </c>
      <c r="BZ25" s="103">
        <v>674848.3</v>
      </c>
      <c r="CA25" s="103">
        <v>809216.6</v>
      </c>
      <c r="CB25" s="103">
        <v>923657.7</v>
      </c>
      <c r="CC25" s="103">
        <v>1046195.4</v>
      </c>
      <c r="CD25" s="103">
        <v>1170855.8</v>
      </c>
      <c r="CE25" s="103">
        <v>1295213.3999999999</v>
      </c>
      <c r="CF25" s="103">
        <v>1415066.7</v>
      </c>
      <c r="CG25" s="103">
        <v>1647046.6</v>
      </c>
      <c r="CH25" s="103">
        <v>210357.8</v>
      </c>
      <c r="CI25" s="103">
        <v>348076.9</v>
      </c>
      <c r="CJ25" s="103">
        <v>473857.9</v>
      </c>
      <c r="CK25" s="103">
        <v>608024</v>
      </c>
      <c r="CL25" s="103">
        <v>738968.9</v>
      </c>
      <c r="CM25" s="103">
        <v>888226.7</v>
      </c>
      <c r="CN25" s="103">
        <v>1020336</v>
      </c>
      <c r="CO25" s="103">
        <v>1153988</v>
      </c>
      <c r="CP25" s="103">
        <v>1292002.6000000001</v>
      </c>
      <c r="CQ25" s="103">
        <v>1428314.5</v>
      </c>
      <c r="CR25" s="103">
        <v>1565741.4</v>
      </c>
      <c r="CS25" s="103">
        <v>1817384.2</v>
      </c>
      <c r="CT25" s="103">
        <v>233522.6</v>
      </c>
      <c r="CU25" s="103">
        <v>379720.2</v>
      </c>
      <c r="CV25" s="103">
        <v>515184</v>
      </c>
      <c r="CW25" s="103">
        <v>650728.80000000005</v>
      </c>
      <c r="CX25" s="103">
        <v>798792.3</v>
      </c>
      <c r="CY25" s="103">
        <v>956716</v>
      </c>
      <c r="CZ25" s="103">
        <v>1098742</v>
      </c>
      <c r="DA25" s="103">
        <v>1249279.3999999999</v>
      </c>
      <c r="DB25" s="103">
        <v>1396470.2</v>
      </c>
      <c r="DC25" s="103">
        <v>1540930.3</v>
      </c>
      <c r="DD25" s="103">
        <v>1696267.6</v>
      </c>
      <c r="DE25" s="103">
        <v>1968532.7</v>
      </c>
      <c r="DF25" s="103">
        <v>251426.8</v>
      </c>
      <c r="DG25" s="103">
        <v>395541.7</v>
      </c>
      <c r="DH25" s="103">
        <v>571512.4</v>
      </c>
      <c r="DI25" s="103">
        <v>722265.5</v>
      </c>
      <c r="DJ25" s="103">
        <v>875627.9</v>
      </c>
      <c r="DK25" s="103">
        <v>1047711.9</v>
      </c>
      <c r="DL25" s="103">
        <v>1204420.8</v>
      </c>
      <c r="DM25" s="103">
        <v>1351743.8</v>
      </c>
      <c r="DN25" s="103">
        <v>1503115.2</v>
      </c>
      <c r="DO25" s="103">
        <v>1657096.2</v>
      </c>
      <c r="DP25" s="103">
        <v>1812970.3</v>
      </c>
      <c r="DQ25" s="103">
        <v>2113306.7999999998</v>
      </c>
      <c r="DR25" s="103">
        <v>260696.3</v>
      </c>
      <c r="DS25" s="103">
        <v>433017.5</v>
      </c>
      <c r="DT25" s="103">
        <v>590963.4</v>
      </c>
      <c r="DU25" s="103">
        <v>745454.9</v>
      </c>
      <c r="DV25" s="103">
        <v>904111.5</v>
      </c>
      <c r="DW25" s="103">
        <v>1065131.5</v>
      </c>
      <c r="DX25" s="103">
        <v>1239906.1000000001</v>
      </c>
      <c r="DY25" s="103">
        <v>1397313</v>
      </c>
      <c r="DZ25" s="103">
        <v>1553718.9</v>
      </c>
      <c r="EA25" s="103">
        <v>1709850.6</v>
      </c>
      <c r="EB25" s="103">
        <v>1866303.9</v>
      </c>
      <c r="EC25" s="103">
        <v>2177506.2000000002</v>
      </c>
      <c r="ED25" s="103">
        <v>268251.5</v>
      </c>
      <c r="EE25" s="103">
        <v>444343.3</v>
      </c>
      <c r="EF25" s="103">
        <v>609811.4</v>
      </c>
      <c r="EG25" s="103">
        <v>779091.6</v>
      </c>
      <c r="EH25" s="103">
        <v>943412</v>
      </c>
      <c r="EI25" s="103">
        <v>1106893.3999999999</v>
      </c>
      <c r="EJ25" s="103">
        <v>1263700.6000000001</v>
      </c>
      <c r="EK25" s="103">
        <v>1433914.9</v>
      </c>
      <c r="EL25" s="103">
        <v>1618924.9</v>
      </c>
      <c r="EM25" s="103">
        <v>1795764.5</v>
      </c>
      <c r="EN25" s="103">
        <v>1961986.6</v>
      </c>
      <c r="EO25" s="103">
        <v>2290203.5</v>
      </c>
      <c r="EP25" s="103">
        <v>287367.7</v>
      </c>
      <c r="EQ25" s="103">
        <v>478477.3</v>
      </c>
      <c r="ER25" s="103">
        <v>644798.4</v>
      </c>
      <c r="ES25" s="103">
        <v>825654</v>
      </c>
      <c r="ET25" s="103">
        <v>999226.7</v>
      </c>
      <c r="EU25" s="103">
        <v>1170794.8</v>
      </c>
      <c r="EV25" s="103">
        <v>1343245.8</v>
      </c>
      <c r="EW25" s="103">
        <v>1511501.2</v>
      </c>
      <c r="EX25" s="103">
        <v>1689996.8</v>
      </c>
      <c r="EY25" s="103">
        <v>1876491.7</v>
      </c>
      <c r="EZ25" s="103">
        <v>2054597.9</v>
      </c>
      <c r="FA25" s="103">
        <v>2394708.5</v>
      </c>
      <c r="FB25" s="103">
        <v>300220.09999999998</v>
      </c>
      <c r="FC25" s="103">
        <v>496317.3</v>
      </c>
      <c r="FD25" s="103">
        <v>676546.6</v>
      </c>
      <c r="FE25" s="103">
        <v>852501.2</v>
      </c>
      <c r="FF25" s="103">
        <v>1029389.8</v>
      </c>
      <c r="FG25" s="103">
        <v>1204308.8</v>
      </c>
      <c r="FH25" s="103">
        <v>1382901.6</v>
      </c>
      <c r="FI25" s="103">
        <v>1562250.4</v>
      </c>
      <c r="FJ25" s="103">
        <v>1743876.4</v>
      </c>
      <c r="FK25" s="103">
        <v>1944196.5</v>
      </c>
      <c r="FL25" s="103">
        <v>2128250.7999999998</v>
      </c>
      <c r="FM25" s="103">
        <v>2476572.69135678</v>
      </c>
      <c r="FN25" s="103">
        <v>312476.59999999998</v>
      </c>
      <c r="FO25" s="103">
        <v>508558.25890553999</v>
      </c>
      <c r="FP25" s="103">
        <v>692053.22088216001</v>
      </c>
      <c r="FQ25" s="103">
        <v>872607.54513544997</v>
      </c>
      <c r="FR25" s="103">
        <v>1051948.8833182901</v>
      </c>
      <c r="FS25" s="103">
        <v>1231336.8534951501</v>
      </c>
      <c r="FT25" s="103">
        <v>1414121.94885986</v>
      </c>
      <c r="FU25" s="103">
        <v>1593987.1256415399</v>
      </c>
      <c r="FV25" s="103">
        <v>1776179.0803084399</v>
      </c>
      <c r="FW25" s="103">
        <v>1955539.88160662</v>
      </c>
      <c r="FX25" s="1">
        <v>2137982.47760246</v>
      </c>
      <c r="FY25" s="103">
        <v>2481105.4587075301</v>
      </c>
      <c r="FZ25" s="96">
        <v>327853.54178850999</v>
      </c>
      <c r="GA25" s="96">
        <v>537936.36959406</v>
      </c>
      <c r="GB25" s="96">
        <v>730476.00657331001</v>
      </c>
      <c r="GC25" s="103">
        <v>920671.49485441996</v>
      </c>
      <c r="GD25" s="103">
        <v>1110980.9650588101</v>
      </c>
      <c r="GE25" s="103">
        <v>1301419.1808440899</v>
      </c>
      <c r="GF25" s="103">
        <v>1489523.8222300799</v>
      </c>
      <c r="GG25" s="1">
        <v>1677709.1165301299</v>
      </c>
      <c r="GH25" s="1">
        <v>1865811.8325631099</v>
      </c>
      <c r="GI25" s="1">
        <v>2054147.8790825</v>
      </c>
      <c r="GJ25" s="1">
        <v>2244999.1391666098</v>
      </c>
      <c r="GK25" s="1">
        <v>2623920.0963273798</v>
      </c>
    </row>
    <row r="26" spans="1:193" x14ac:dyDescent="0.25">
      <c r="A26" s="79" t="s">
        <v>157</v>
      </c>
      <c r="B26" s="103">
        <v>60758</v>
      </c>
      <c r="C26" s="103">
        <v>92596</v>
      </c>
      <c r="D26" s="103">
        <v>132796.20000000001</v>
      </c>
      <c r="E26" s="103">
        <v>168583.1</v>
      </c>
      <c r="F26" s="103">
        <v>204919.4</v>
      </c>
      <c r="G26" s="103">
        <v>245982.4</v>
      </c>
      <c r="H26" s="103">
        <v>282104.2</v>
      </c>
      <c r="I26" s="103">
        <v>318187.2</v>
      </c>
      <c r="J26" s="103">
        <v>379226.6</v>
      </c>
      <c r="K26" s="103">
        <v>419116.79999999999</v>
      </c>
      <c r="L26" s="103">
        <v>456537.3</v>
      </c>
      <c r="M26" s="103">
        <v>534618.30000000005</v>
      </c>
      <c r="N26" s="103">
        <v>72779.8</v>
      </c>
      <c r="O26" s="103">
        <v>108940.5</v>
      </c>
      <c r="P26" s="103">
        <v>148571.9</v>
      </c>
      <c r="Q26" s="103">
        <v>188055.4</v>
      </c>
      <c r="R26" s="103">
        <v>229471.9</v>
      </c>
      <c r="S26" s="103">
        <v>275236.90000000002</v>
      </c>
      <c r="T26" s="103">
        <v>315550.09999999998</v>
      </c>
      <c r="U26" s="103">
        <v>358589.4</v>
      </c>
      <c r="V26" s="103">
        <v>430031.5</v>
      </c>
      <c r="W26" s="103">
        <v>473028.1</v>
      </c>
      <c r="X26" s="103">
        <v>516093.7</v>
      </c>
      <c r="Y26" s="103">
        <v>600690.19999999995</v>
      </c>
      <c r="Z26" s="103">
        <v>84738.5</v>
      </c>
      <c r="AA26" s="103">
        <v>129059.5</v>
      </c>
      <c r="AB26" s="103">
        <v>179161.2</v>
      </c>
      <c r="AC26" s="103">
        <v>224463.3</v>
      </c>
      <c r="AD26" s="103">
        <v>274786.09999999998</v>
      </c>
      <c r="AE26" s="103">
        <v>331536.90000000002</v>
      </c>
      <c r="AF26" s="103">
        <v>383313.1</v>
      </c>
      <c r="AG26" s="103">
        <v>438653.3</v>
      </c>
      <c r="AH26" s="103">
        <v>492301</v>
      </c>
      <c r="AI26" s="103">
        <v>547082.80000000005</v>
      </c>
      <c r="AJ26" s="103">
        <v>612814.1</v>
      </c>
      <c r="AK26" s="103">
        <v>720710</v>
      </c>
      <c r="AL26" s="103">
        <v>106644.7</v>
      </c>
      <c r="AM26" s="103">
        <v>162515.9</v>
      </c>
      <c r="AN26" s="103">
        <v>228854.9</v>
      </c>
      <c r="AO26" s="103">
        <v>299144.2</v>
      </c>
      <c r="AP26" s="103">
        <v>367690</v>
      </c>
      <c r="AQ26" s="103">
        <v>443316</v>
      </c>
      <c r="AR26" s="103">
        <v>510508.3</v>
      </c>
      <c r="AS26" s="103">
        <v>578560.5</v>
      </c>
      <c r="AT26" s="103">
        <v>650171.80000000005</v>
      </c>
      <c r="AU26" s="103">
        <v>726004.2</v>
      </c>
      <c r="AV26" s="103">
        <v>797684.8</v>
      </c>
      <c r="AW26" s="103">
        <v>936856.7</v>
      </c>
      <c r="AX26" s="103">
        <v>135931.79999999999</v>
      </c>
      <c r="AY26" s="103">
        <v>208320.2</v>
      </c>
      <c r="AZ26" s="103">
        <v>291123.59999999998</v>
      </c>
      <c r="BA26" s="103">
        <v>372149.5</v>
      </c>
      <c r="BB26" s="103">
        <v>452871.8</v>
      </c>
      <c r="BC26" s="103">
        <v>547794.69999999995</v>
      </c>
      <c r="BD26" s="103">
        <v>628468.19999999995</v>
      </c>
      <c r="BE26" s="103">
        <v>711213.3</v>
      </c>
      <c r="BF26" s="103">
        <v>796804.3</v>
      </c>
      <c r="BG26" s="103">
        <v>880393.6</v>
      </c>
      <c r="BH26" s="103">
        <v>965697.3</v>
      </c>
      <c r="BI26" s="103">
        <v>1133809.1000000001</v>
      </c>
      <c r="BJ26" s="103">
        <v>159445.6</v>
      </c>
      <c r="BK26" s="103">
        <v>242110.1</v>
      </c>
      <c r="BL26" s="103">
        <v>326493</v>
      </c>
      <c r="BM26" s="103">
        <v>419422.3</v>
      </c>
      <c r="BN26" s="103">
        <v>512428.6</v>
      </c>
      <c r="BO26" s="103">
        <v>615503.19999999995</v>
      </c>
      <c r="BP26" s="103">
        <v>706191.3</v>
      </c>
      <c r="BQ26" s="103">
        <v>796568.3</v>
      </c>
      <c r="BR26" s="103">
        <v>892549.5</v>
      </c>
      <c r="BS26" s="103">
        <v>985771.3</v>
      </c>
      <c r="BT26" s="103">
        <v>1080697.8</v>
      </c>
      <c r="BU26" s="103">
        <v>1268194.8999999999</v>
      </c>
      <c r="BV26" s="103">
        <v>177831.2</v>
      </c>
      <c r="BW26" s="103">
        <v>266654.2</v>
      </c>
      <c r="BX26" s="103">
        <v>363413.1</v>
      </c>
      <c r="BY26" s="103">
        <v>461440.5</v>
      </c>
      <c r="BZ26" s="103">
        <v>558794</v>
      </c>
      <c r="CA26" s="103">
        <v>672682.1</v>
      </c>
      <c r="CB26" s="103">
        <v>769295.4</v>
      </c>
      <c r="CC26" s="103">
        <v>868422.2</v>
      </c>
      <c r="CD26" s="103">
        <v>972167.1</v>
      </c>
      <c r="CE26" s="103">
        <v>1074743.8999999999</v>
      </c>
      <c r="CF26" s="103">
        <v>1176594.8999999999</v>
      </c>
      <c r="CG26" s="103">
        <v>1380019</v>
      </c>
      <c r="CH26" s="103">
        <v>192755</v>
      </c>
      <c r="CI26" s="103">
        <v>292412.2</v>
      </c>
      <c r="CJ26" s="103">
        <v>396954.3</v>
      </c>
      <c r="CK26" s="103">
        <v>506123.8</v>
      </c>
      <c r="CL26" s="103">
        <v>613843.80000000005</v>
      </c>
      <c r="CM26" s="103">
        <v>740000.4</v>
      </c>
      <c r="CN26" s="103">
        <v>848093.9</v>
      </c>
      <c r="CO26" s="103">
        <v>958516.8</v>
      </c>
      <c r="CP26" s="103">
        <v>1074092.1000000001</v>
      </c>
      <c r="CQ26" s="103">
        <v>1185906.1000000001</v>
      </c>
      <c r="CR26" s="103">
        <v>1299235.5</v>
      </c>
      <c r="CS26" s="103">
        <v>1523276.8</v>
      </c>
      <c r="CT26" s="103">
        <v>214884.9</v>
      </c>
      <c r="CU26" s="103">
        <v>320401.90000000002</v>
      </c>
      <c r="CV26" s="103">
        <v>433334.8</v>
      </c>
      <c r="CW26" s="103">
        <v>544822.19999999995</v>
      </c>
      <c r="CX26" s="103">
        <v>665431.9</v>
      </c>
      <c r="CY26" s="103">
        <v>798841</v>
      </c>
      <c r="CZ26" s="103">
        <v>915638.8</v>
      </c>
      <c r="DA26" s="103">
        <v>1040898</v>
      </c>
      <c r="DB26" s="103">
        <v>1161263.7</v>
      </c>
      <c r="DC26" s="103">
        <v>1283291.2</v>
      </c>
      <c r="DD26" s="103">
        <v>1404432.3</v>
      </c>
      <c r="DE26" s="103">
        <v>1649735.5</v>
      </c>
      <c r="DF26" s="103">
        <v>229658.7</v>
      </c>
      <c r="DG26" s="103">
        <v>346312.2</v>
      </c>
      <c r="DH26" s="103">
        <v>473954.5</v>
      </c>
      <c r="DI26" s="103">
        <v>597504.30000000005</v>
      </c>
      <c r="DJ26" s="103">
        <v>723373.3</v>
      </c>
      <c r="DK26" s="103">
        <v>867847.6</v>
      </c>
      <c r="DL26" s="103">
        <v>993242.8</v>
      </c>
      <c r="DM26" s="103">
        <v>1118634.5</v>
      </c>
      <c r="DN26" s="103">
        <v>1245418.8999999999</v>
      </c>
      <c r="DO26" s="103">
        <v>1372058.9</v>
      </c>
      <c r="DP26" s="103">
        <v>1496812.3</v>
      </c>
      <c r="DQ26" s="103">
        <v>1756916.4</v>
      </c>
      <c r="DR26" s="103">
        <v>242032.9</v>
      </c>
      <c r="DS26" s="103">
        <v>365578.1</v>
      </c>
      <c r="DT26" s="103">
        <v>493427</v>
      </c>
      <c r="DU26" s="103">
        <v>622024.9</v>
      </c>
      <c r="DV26" s="103">
        <v>752747.3</v>
      </c>
      <c r="DW26" s="103">
        <v>885507.1</v>
      </c>
      <c r="DX26" s="103">
        <v>1031340.6</v>
      </c>
      <c r="DY26" s="103">
        <v>1160641</v>
      </c>
      <c r="DZ26" s="103">
        <v>1289290.3</v>
      </c>
      <c r="EA26" s="103">
        <v>1418570.4</v>
      </c>
      <c r="EB26" s="103">
        <v>1548177.8</v>
      </c>
      <c r="EC26" s="103">
        <v>1816069.9</v>
      </c>
      <c r="ED26" s="103">
        <v>249789.9</v>
      </c>
      <c r="EE26" s="103">
        <v>375666.2</v>
      </c>
      <c r="EF26" s="103">
        <v>509272.6</v>
      </c>
      <c r="EG26" s="103">
        <v>643257</v>
      </c>
      <c r="EH26" s="103">
        <v>778491.8</v>
      </c>
      <c r="EI26" s="103">
        <v>913740.6</v>
      </c>
      <c r="EJ26" s="103">
        <v>1048149</v>
      </c>
      <c r="EK26" s="103">
        <v>1181622.3</v>
      </c>
      <c r="EL26" s="103">
        <v>1324772.6000000001</v>
      </c>
      <c r="EM26" s="103">
        <v>1477101.9</v>
      </c>
      <c r="EN26" s="103">
        <v>1614003.2</v>
      </c>
      <c r="EO26" s="103">
        <v>1897242.2</v>
      </c>
      <c r="EP26" s="103">
        <v>261666.6</v>
      </c>
      <c r="EQ26" s="103">
        <v>400882.9</v>
      </c>
      <c r="ER26" s="103">
        <v>540906.5</v>
      </c>
      <c r="ES26" s="103">
        <v>681530.5</v>
      </c>
      <c r="ET26" s="103">
        <v>824280.6</v>
      </c>
      <c r="EU26" s="103">
        <v>964976</v>
      </c>
      <c r="EV26" s="103">
        <v>1106474.6000000001</v>
      </c>
      <c r="EW26" s="103">
        <v>1248525.3999999999</v>
      </c>
      <c r="EX26" s="103">
        <v>1391543.3</v>
      </c>
      <c r="EY26" s="103">
        <v>1553184.1</v>
      </c>
      <c r="EZ26" s="103">
        <v>1697883.1</v>
      </c>
      <c r="FA26" s="103">
        <v>1996188.2</v>
      </c>
      <c r="FB26" s="103">
        <v>275831.90000000002</v>
      </c>
      <c r="FC26" s="103">
        <v>414655.2</v>
      </c>
      <c r="FD26" s="103">
        <v>556722.80000000005</v>
      </c>
      <c r="FE26" s="103">
        <v>700558</v>
      </c>
      <c r="FF26" s="103">
        <v>845594.6</v>
      </c>
      <c r="FG26" s="103">
        <v>988825.59999999998</v>
      </c>
      <c r="FH26" s="103">
        <v>1136156.8999999999</v>
      </c>
      <c r="FI26" s="103">
        <v>1283021.5</v>
      </c>
      <c r="FJ26" s="103">
        <v>1432514.4</v>
      </c>
      <c r="FK26" s="103">
        <v>1599825.2</v>
      </c>
      <c r="FL26" s="103">
        <v>1748243</v>
      </c>
      <c r="FM26" s="103">
        <v>2057916.55444863</v>
      </c>
      <c r="FN26" s="103">
        <v>284361</v>
      </c>
      <c r="FO26" s="103">
        <v>423099.77366711001</v>
      </c>
      <c r="FP26" s="103">
        <v>570354.55945142999</v>
      </c>
      <c r="FQ26" s="103">
        <v>719402.36194881995</v>
      </c>
      <c r="FR26" s="103">
        <v>865945.83322118002</v>
      </c>
      <c r="FS26" s="103">
        <v>1013044.22480731</v>
      </c>
      <c r="FT26" s="103">
        <v>1163728.9784965699</v>
      </c>
      <c r="FU26" s="103">
        <v>1310757.5188406899</v>
      </c>
      <c r="FV26" s="103">
        <v>1460120.7548559201</v>
      </c>
      <c r="FW26" s="103">
        <v>1608388.5771649799</v>
      </c>
      <c r="FX26" s="1">
        <v>1756796.3320778899</v>
      </c>
      <c r="FY26" s="103">
        <v>2062212.54565619</v>
      </c>
      <c r="FZ26" s="96">
        <v>298368.62063429999</v>
      </c>
      <c r="GA26" s="96">
        <v>448347.81238982</v>
      </c>
      <c r="GB26" s="96">
        <v>602609.02653508994</v>
      </c>
      <c r="GC26" s="103">
        <v>759195.10771829996</v>
      </c>
      <c r="GD26" s="103">
        <v>915371.52833978005</v>
      </c>
      <c r="GE26" s="103">
        <v>1071042.72906094</v>
      </c>
      <c r="GF26" s="103">
        <v>1224919.5161691001</v>
      </c>
      <c r="GG26" s="1">
        <v>1378801.06260295</v>
      </c>
      <c r="GH26" s="1">
        <v>1532851.7433633399</v>
      </c>
      <c r="GI26" s="1">
        <v>1687155.60418294</v>
      </c>
      <c r="GJ26" s="1">
        <v>1844126.6326173099</v>
      </c>
      <c r="GK26" s="1">
        <v>2164266.4206049498</v>
      </c>
    </row>
    <row r="27" spans="1:193" x14ac:dyDescent="0.25">
      <c r="A27" s="78" t="s">
        <v>158</v>
      </c>
      <c r="B27" s="103">
        <v>4542.3</v>
      </c>
      <c r="C27" s="103">
        <v>18934.2</v>
      </c>
      <c r="D27" s="103">
        <v>26030.799999999999</v>
      </c>
      <c r="E27" s="103">
        <v>34194.300000000003</v>
      </c>
      <c r="F27" s="103">
        <v>42045.599999999999</v>
      </c>
      <c r="G27" s="103">
        <v>48768.3</v>
      </c>
      <c r="H27" s="103">
        <v>57205.7</v>
      </c>
      <c r="I27" s="103">
        <v>63481.4</v>
      </c>
      <c r="J27" s="103">
        <v>71240.899999999994</v>
      </c>
      <c r="K27" s="103">
        <v>84310.399999999994</v>
      </c>
      <c r="L27" s="103">
        <v>92244.2</v>
      </c>
      <c r="M27" s="103">
        <v>100545.3</v>
      </c>
      <c r="N27" s="103">
        <v>6133.8</v>
      </c>
      <c r="O27" s="103">
        <v>21191.1</v>
      </c>
      <c r="P27" s="103">
        <v>28961.200000000001</v>
      </c>
      <c r="Q27" s="103">
        <v>37171.800000000003</v>
      </c>
      <c r="R27" s="103">
        <v>45441.8</v>
      </c>
      <c r="S27" s="103">
        <v>54237</v>
      </c>
      <c r="T27" s="103">
        <v>62419.1</v>
      </c>
      <c r="U27" s="103">
        <v>71367.8</v>
      </c>
      <c r="V27" s="103">
        <v>79765.5</v>
      </c>
      <c r="W27" s="103">
        <v>94220.6</v>
      </c>
      <c r="X27" s="103">
        <v>103152.6</v>
      </c>
      <c r="Y27" s="103">
        <v>112786.7</v>
      </c>
      <c r="Z27" s="103">
        <v>6981.5</v>
      </c>
      <c r="AA27" s="103">
        <v>17901.400000000001</v>
      </c>
      <c r="AB27" s="103">
        <v>26757.1</v>
      </c>
      <c r="AC27" s="103">
        <v>39338.199999999997</v>
      </c>
      <c r="AD27" s="103">
        <v>54592.5</v>
      </c>
      <c r="AE27" s="103">
        <v>65432.800000000003</v>
      </c>
      <c r="AF27" s="103">
        <v>75977.899999999994</v>
      </c>
      <c r="AG27" s="103">
        <v>86497.8</v>
      </c>
      <c r="AH27" s="103">
        <v>97927.4</v>
      </c>
      <c r="AI27" s="103">
        <v>109137.4</v>
      </c>
      <c r="AJ27" s="103">
        <v>120133.9</v>
      </c>
      <c r="AK27" s="103">
        <v>135802.1</v>
      </c>
      <c r="AL27" s="103">
        <v>9698</v>
      </c>
      <c r="AM27" s="103">
        <v>31488.9</v>
      </c>
      <c r="AN27" s="103">
        <v>44801.7</v>
      </c>
      <c r="AO27" s="103">
        <v>58949.2</v>
      </c>
      <c r="AP27" s="103">
        <v>73705.5</v>
      </c>
      <c r="AQ27" s="103">
        <v>88074.7</v>
      </c>
      <c r="AR27" s="103">
        <v>101973.9</v>
      </c>
      <c r="AS27" s="103">
        <v>115252.5</v>
      </c>
      <c r="AT27" s="103">
        <v>130063.6</v>
      </c>
      <c r="AU27" s="103">
        <v>145370.4</v>
      </c>
      <c r="AV27" s="103">
        <v>161429.20000000001</v>
      </c>
      <c r="AW27" s="103">
        <v>177928.9</v>
      </c>
      <c r="AX27" s="103">
        <v>13301.6</v>
      </c>
      <c r="AY27" s="103">
        <v>29809</v>
      </c>
      <c r="AZ27" s="103">
        <v>55342.8</v>
      </c>
      <c r="BA27" s="103">
        <v>73220.600000000006</v>
      </c>
      <c r="BB27" s="103">
        <v>90183.5</v>
      </c>
      <c r="BC27" s="103">
        <v>107198.5</v>
      </c>
      <c r="BD27" s="103">
        <v>123986.7</v>
      </c>
      <c r="BE27" s="103">
        <v>140611.5</v>
      </c>
      <c r="BF27" s="103">
        <v>158667.29999999999</v>
      </c>
      <c r="BG27" s="103">
        <v>175170.4</v>
      </c>
      <c r="BH27" s="103">
        <v>194833.7</v>
      </c>
      <c r="BI27" s="103">
        <v>215349.2</v>
      </c>
      <c r="BJ27" s="103">
        <v>15064.3</v>
      </c>
      <c r="BK27" s="103">
        <v>48006.400000000001</v>
      </c>
      <c r="BL27" s="103">
        <v>65086.2</v>
      </c>
      <c r="BM27" s="103">
        <v>84382.9</v>
      </c>
      <c r="BN27" s="103">
        <v>104179.4</v>
      </c>
      <c r="BO27" s="103">
        <v>123914.4</v>
      </c>
      <c r="BP27" s="103">
        <v>142979.9</v>
      </c>
      <c r="BQ27" s="103">
        <v>162462.5</v>
      </c>
      <c r="BR27" s="103">
        <v>181734.1</v>
      </c>
      <c r="BS27" s="103">
        <v>199183.2</v>
      </c>
      <c r="BT27" s="103">
        <v>221939.9</v>
      </c>
      <c r="BU27" s="103">
        <v>245402.5</v>
      </c>
      <c r="BV27" s="103">
        <v>16207.7</v>
      </c>
      <c r="BW27" s="103">
        <v>51351.8</v>
      </c>
      <c r="BX27" s="103">
        <v>75878.899999999994</v>
      </c>
      <c r="BY27" s="103">
        <v>94915.7</v>
      </c>
      <c r="BZ27" s="103">
        <v>116054.3</v>
      </c>
      <c r="CA27" s="103">
        <v>136534.5</v>
      </c>
      <c r="CB27" s="103">
        <v>154362.29999999999</v>
      </c>
      <c r="CC27" s="103">
        <v>177773.2</v>
      </c>
      <c r="CD27" s="103">
        <v>198688.7</v>
      </c>
      <c r="CE27" s="103">
        <v>220469.5</v>
      </c>
      <c r="CF27" s="103">
        <v>238471.8</v>
      </c>
      <c r="CG27" s="103">
        <v>267027.59999999998</v>
      </c>
      <c r="CH27" s="103">
        <v>17602.8</v>
      </c>
      <c r="CI27" s="103">
        <v>55664.7</v>
      </c>
      <c r="CJ27" s="103">
        <v>76903.600000000006</v>
      </c>
      <c r="CK27" s="103">
        <v>101900.2</v>
      </c>
      <c r="CL27" s="103">
        <v>125125.1</v>
      </c>
      <c r="CM27" s="103">
        <v>148226.29999999999</v>
      </c>
      <c r="CN27" s="103">
        <v>172242.1</v>
      </c>
      <c r="CO27" s="103">
        <v>195471.2</v>
      </c>
      <c r="CP27" s="103">
        <v>217910.5</v>
      </c>
      <c r="CQ27" s="103">
        <v>242408.4</v>
      </c>
      <c r="CR27" s="103">
        <v>266505.90000000002</v>
      </c>
      <c r="CS27" s="103">
        <v>294107.40000000002</v>
      </c>
      <c r="CT27" s="103">
        <v>18637.7</v>
      </c>
      <c r="CU27" s="103">
        <v>59318.3</v>
      </c>
      <c r="CV27" s="103">
        <v>81849.2</v>
      </c>
      <c r="CW27" s="103">
        <v>105906.6</v>
      </c>
      <c r="CX27" s="103">
        <v>133360.4</v>
      </c>
      <c r="CY27" s="103">
        <v>157875</v>
      </c>
      <c r="CZ27" s="103">
        <v>183103.2</v>
      </c>
      <c r="DA27" s="103">
        <v>208381.4</v>
      </c>
      <c r="DB27" s="103">
        <v>235206.5</v>
      </c>
      <c r="DC27" s="103">
        <v>257639.1</v>
      </c>
      <c r="DD27" s="103">
        <v>291835.3</v>
      </c>
      <c r="DE27" s="103">
        <v>318797.2</v>
      </c>
      <c r="DF27" s="103">
        <v>21768.1</v>
      </c>
      <c r="DG27" s="103">
        <v>49229.5</v>
      </c>
      <c r="DH27" s="103">
        <v>97557.9</v>
      </c>
      <c r="DI27" s="103">
        <v>124761.2</v>
      </c>
      <c r="DJ27" s="103">
        <v>152254.6</v>
      </c>
      <c r="DK27" s="103">
        <v>179864.3</v>
      </c>
      <c r="DL27" s="103">
        <v>211178</v>
      </c>
      <c r="DM27" s="103">
        <v>233109.3</v>
      </c>
      <c r="DN27" s="103">
        <v>257696.3</v>
      </c>
      <c r="DO27" s="103">
        <v>285037.3</v>
      </c>
      <c r="DP27" s="103">
        <v>316158</v>
      </c>
      <c r="DQ27" s="103">
        <v>356390.40000000002</v>
      </c>
      <c r="DR27" s="103">
        <v>18663.400000000001</v>
      </c>
      <c r="DS27" s="103">
        <v>67439.399999999994</v>
      </c>
      <c r="DT27" s="103">
        <v>97536.4</v>
      </c>
      <c r="DU27" s="103">
        <v>123430</v>
      </c>
      <c r="DV27" s="103">
        <v>151364.20000000001</v>
      </c>
      <c r="DW27" s="103">
        <v>179624.4</v>
      </c>
      <c r="DX27" s="103">
        <v>208565.5</v>
      </c>
      <c r="DY27" s="103">
        <v>236672</v>
      </c>
      <c r="DZ27" s="103">
        <v>264428.59999999998</v>
      </c>
      <c r="EA27" s="103">
        <v>291280.2</v>
      </c>
      <c r="EB27" s="103">
        <v>318126.09999999998</v>
      </c>
      <c r="EC27" s="103">
        <v>361436.3</v>
      </c>
      <c r="ED27" s="103">
        <v>18461.599999999999</v>
      </c>
      <c r="EE27" s="103">
        <v>68677.100000000006</v>
      </c>
      <c r="EF27" s="103">
        <v>100538.8</v>
      </c>
      <c r="EG27" s="103">
        <v>135834.6</v>
      </c>
      <c r="EH27" s="103">
        <v>164920.20000000001</v>
      </c>
      <c r="EI27" s="103">
        <v>193152.8</v>
      </c>
      <c r="EJ27" s="103">
        <v>215551.6</v>
      </c>
      <c r="EK27" s="103">
        <v>252292.6</v>
      </c>
      <c r="EL27" s="103">
        <v>294152.3</v>
      </c>
      <c r="EM27" s="103">
        <v>318662.59999999998</v>
      </c>
      <c r="EN27" s="103">
        <v>347983.4</v>
      </c>
      <c r="EO27" s="103">
        <v>392961.3</v>
      </c>
      <c r="EP27" s="103">
        <v>25701.1</v>
      </c>
      <c r="EQ27" s="103">
        <v>77594.399999999994</v>
      </c>
      <c r="ER27" s="103">
        <v>103891.9</v>
      </c>
      <c r="ES27" s="103">
        <v>144123.5</v>
      </c>
      <c r="ET27" s="103">
        <v>174946.1</v>
      </c>
      <c r="EU27" s="103">
        <v>205818.8</v>
      </c>
      <c r="EV27" s="103">
        <v>236771.20000000001</v>
      </c>
      <c r="EW27" s="103">
        <v>262975.8</v>
      </c>
      <c r="EX27" s="103">
        <v>298453.5</v>
      </c>
      <c r="EY27" s="103">
        <v>323307.59999999998</v>
      </c>
      <c r="EZ27" s="103">
        <v>356714.8</v>
      </c>
      <c r="FA27" s="103">
        <v>398520.3</v>
      </c>
      <c r="FB27" s="103">
        <v>24388.2</v>
      </c>
      <c r="FC27" s="103">
        <v>81662.100000000006</v>
      </c>
      <c r="FD27" s="103">
        <v>119823.8</v>
      </c>
      <c r="FE27" s="103">
        <v>151943.20000000001</v>
      </c>
      <c r="FF27" s="103">
        <v>183795.20000000001</v>
      </c>
      <c r="FG27" s="103">
        <v>215483.2</v>
      </c>
      <c r="FH27" s="103">
        <v>246744.7</v>
      </c>
      <c r="FI27" s="103">
        <v>279228.90000000002</v>
      </c>
      <c r="FJ27" s="103">
        <v>311362</v>
      </c>
      <c r="FK27" s="103">
        <v>344371.3</v>
      </c>
      <c r="FL27" s="103">
        <v>380007.8</v>
      </c>
      <c r="FM27" s="103">
        <v>418656.13690814999</v>
      </c>
      <c r="FN27" s="103">
        <v>28115.599999999999</v>
      </c>
      <c r="FO27" s="103">
        <v>85458.485238430003</v>
      </c>
      <c r="FP27" s="103">
        <v>121698.66143073</v>
      </c>
      <c r="FQ27" s="103">
        <v>153205.18318662999</v>
      </c>
      <c r="FR27" s="103">
        <v>186003.05009711001</v>
      </c>
      <c r="FS27" s="103">
        <v>218292.62868784001</v>
      </c>
      <c r="FT27" s="103">
        <v>250392.97036328999</v>
      </c>
      <c r="FU27" s="103">
        <v>283229.60680085002</v>
      </c>
      <c r="FV27" s="103">
        <v>316058.32545251999</v>
      </c>
      <c r="FW27" s="103">
        <v>347151.30444163998</v>
      </c>
      <c r="FX27" s="1">
        <v>381186.14552457002</v>
      </c>
      <c r="FY27" s="103">
        <v>418892.91305133997</v>
      </c>
      <c r="FZ27" s="96">
        <v>29484.921154209998</v>
      </c>
      <c r="GA27" s="96">
        <v>89588.557204240002</v>
      </c>
      <c r="GB27" s="96">
        <v>127866.98003822</v>
      </c>
      <c r="GC27" s="103">
        <v>161476.38713612</v>
      </c>
      <c r="GD27" s="103">
        <v>195609.43671903</v>
      </c>
      <c r="GE27" s="103">
        <v>230376.45178315</v>
      </c>
      <c r="GF27" s="103">
        <v>264604.30606098002</v>
      </c>
      <c r="GG27" s="1">
        <v>298908.05392718001</v>
      </c>
      <c r="GH27" s="1">
        <v>332960.08919977001</v>
      </c>
      <c r="GI27" s="1">
        <v>366992.27489956003</v>
      </c>
      <c r="GJ27" s="1">
        <v>400872.50654929999</v>
      </c>
      <c r="GK27" s="1">
        <v>459653.67572242999</v>
      </c>
    </row>
    <row r="28" spans="1:193" x14ac:dyDescent="0.25">
      <c r="A28" s="79" t="s">
        <v>159</v>
      </c>
      <c r="B28" s="103">
        <v>616.5</v>
      </c>
      <c r="C28" s="103">
        <v>2228.1999999999998</v>
      </c>
      <c r="D28" s="103">
        <v>5747.5</v>
      </c>
      <c r="E28" s="103">
        <v>10071.799999999999</v>
      </c>
      <c r="F28" s="103">
        <v>14420.1</v>
      </c>
      <c r="G28" s="103">
        <v>18444.400000000001</v>
      </c>
      <c r="H28" s="103">
        <v>23215.5</v>
      </c>
      <c r="I28" s="103">
        <v>28072.3</v>
      </c>
      <c r="J28" s="103">
        <v>32184.9</v>
      </c>
      <c r="K28" s="103">
        <v>36331.4</v>
      </c>
      <c r="L28" s="103">
        <v>42316.800000000003</v>
      </c>
      <c r="M28" s="103">
        <v>56310.1</v>
      </c>
      <c r="N28" s="103">
        <v>1518.9</v>
      </c>
      <c r="O28" s="103">
        <v>2815.7</v>
      </c>
      <c r="P28" s="103">
        <v>8962.2999999999993</v>
      </c>
      <c r="Q28" s="103">
        <v>13042.9</v>
      </c>
      <c r="R28" s="103">
        <v>18876.5</v>
      </c>
      <c r="S28" s="103">
        <v>24762</v>
      </c>
      <c r="T28" s="103">
        <v>30049.200000000001</v>
      </c>
      <c r="U28" s="103">
        <v>35624.5</v>
      </c>
      <c r="V28" s="103">
        <v>40680.9</v>
      </c>
      <c r="W28" s="103">
        <v>46972.1</v>
      </c>
      <c r="X28" s="103">
        <v>56923.4</v>
      </c>
      <c r="Y28" s="103">
        <v>72614.899999999994</v>
      </c>
      <c r="Z28" s="103">
        <v>854.3</v>
      </c>
      <c r="AA28" s="103">
        <v>4932.6000000000004</v>
      </c>
      <c r="AB28" s="103">
        <v>9619.1</v>
      </c>
      <c r="AC28" s="103">
        <v>15961.2</v>
      </c>
      <c r="AD28" s="103">
        <v>22018.6</v>
      </c>
      <c r="AE28" s="103">
        <v>28643.8</v>
      </c>
      <c r="AF28" s="103">
        <v>35125.199999999997</v>
      </c>
      <c r="AG28" s="103">
        <v>41941.4</v>
      </c>
      <c r="AH28" s="103">
        <v>48791.6</v>
      </c>
      <c r="AI28" s="103">
        <v>58641.7</v>
      </c>
      <c r="AJ28" s="103">
        <v>67341.899999999994</v>
      </c>
      <c r="AK28" s="103">
        <v>87627.7</v>
      </c>
      <c r="AL28" s="103">
        <v>2272.6999999999998</v>
      </c>
      <c r="AM28" s="103">
        <v>6298.4</v>
      </c>
      <c r="AN28" s="103">
        <v>14144.5</v>
      </c>
      <c r="AO28" s="103">
        <v>21143.3</v>
      </c>
      <c r="AP28" s="103">
        <v>30817.7</v>
      </c>
      <c r="AQ28" s="103">
        <v>38406.400000000001</v>
      </c>
      <c r="AR28" s="103">
        <v>47066.5</v>
      </c>
      <c r="AS28" s="103">
        <v>56062.9</v>
      </c>
      <c r="AT28" s="103">
        <v>64070.3</v>
      </c>
      <c r="AU28" s="103">
        <v>73867.199999999997</v>
      </c>
      <c r="AV28" s="103">
        <v>84671.3</v>
      </c>
      <c r="AW28" s="103">
        <v>106359.2</v>
      </c>
      <c r="AX28" s="103">
        <v>1921</v>
      </c>
      <c r="AY28" s="103">
        <v>10698</v>
      </c>
      <c r="AZ28" s="103">
        <v>20820.099999999999</v>
      </c>
      <c r="BA28" s="103">
        <v>28519.9</v>
      </c>
      <c r="BB28" s="103">
        <v>37548.199999999997</v>
      </c>
      <c r="BC28" s="103">
        <v>46007.8</v>
      </c>
      <c r="BD28" s="103">
        <v>54960.2</v>
      </c>
      <c r="BE28" s="103">
        <v>64493.9</v>
      </c>
      <c r="BF28" s="103">
        <v>73581.7</v>
      </c>
      <c r="BG28" s="103">
        <v>83651.600000000006</v>
      </c>
      <c r="BH28" s="103">
        <v>96645.1</v>
      </c>
      <c r="BI28" s="103">
        <v>120675.7</v>
      </c>
      <c r="BJ28" s="103">
        <v>2414</v>
      </c>
      <c r="BK28" s="103">
        <v>9287.4</v>
      </c>
      <c r="BL28" s="103">
        <v>20712.8</v>
      </c>
      <c r="BM28" s="103">
        <v>30660.799999999999</v>
      </c>
      <c r="BN28" s="103">
        <v>41543.800000000003</v>
      </c>
      <c r="BO28" s="103">
        <v>52883.7</v>
      </c>
      <c r="BP28" s="103">
        <v>61286.5</v>
      </c>
      <c r="BQ28" s="103">
        <v>70543.899999999994</v>
      </c>
      <c r="BR28" s="103">
        <v>81170.899999999994</v>
      </c>
      <c r="BS28" s="103">
        <v>91780.9</v>
      </c>
      <c r="BT28" s="103">
        <v>106509</v>
      </c>
      <c r="BU28" s="103">
        <v>135631.6</v>
      </c>
      <c r="BV28" s="103">
        <v>2461.6999999999998</v>
      </c>
      <c r="BW28" s="103">
        <v>10201.1</v>
      </c>
      <c r="BX28" s="103">
        <v>18811.599999999999</v>
      </c>
      <c r="BY28" s="103">
        <v>31178.6</v>
      </c>
      <c r="BZ28" s="103">
        <v>42639.3</v>
      </c>
      <c r="CA28" s="103">
        <v>53517.599999999999</v>
      </c>
      <c r="CB28" s="103">
        <v>64409.8</v>
      </c>
      <c r="CC28" s="103">
        <v>75295.3</v>
      </c>
      <c r="CD28" s="103">
        <v>86173.6</v>
      </c>
      <c r="CE28" s="103">
        <v>98893.9</v>
      </c>
      <c r="CF28" s="103">
        <v>114346.5</v>
      </c>
      <c r="CG28" s="103">
        <v>142939.29999999999</v>
      </c>
      <c r="CH28" s="103">
        <v>3187.7</v>
      </c>
      <c r="CI28" s="103">
        <v>9933.7999999999993</v>
      </c>
      <c r="CJ28" s="103">
        <v>18671.900000000001</v>
      </c>
      <c r="CK28" s="103">
        <v>34113.699999999997</v>
      </c>
      <c r="CL28" s="103">
        <v>48136.9</v>
      </c>
      <c r="CM28" s="103">
        <v>60320</v>
      </c>
      <c r="CN28" s="103">
        <v>73627.199999999997</v>
      </c>
      <c r="CO28" s="103">
        <v>85552.4</v>
      </c>
      <c r="CP28" s="103">
        <v>97137</v>
      </c>
      <c r="CQ28" s="103">
        <v>110584.4</v>
      </c>
      <c r="CR28" s="103">
        <v>126602.4</v>
      </c>
      <c r="CS28" s="103">
        <v>158364.79999999999</v>
      </c>
      <c r="CT28" s="103">
        <v>3180.9</v>
      </c>
      <c r="CU28" s="103">
        <v>12909.3</v>
      </c>
      <c r="CV28" s="103">
        <v>27619.8</v>
      </c>
      <c r="CW28" s="103">
        <v>40354.199999999997</v>
      </c>
      <c r="CX28" s="103">
        <v>57473.3</v>
      </c>
      <c r="CY28" s="103">
        <v>70391.399999999994</v>
      </c>
      <c r="CZ28" s="103">
        <v>83846.899999999994</v>
      </c>
      <c r="DA28" s="103">
        <v>96678.6</v>
      </c>
      <c r="DB28" s="103">
        <v>110645.2</v>
      </c>
      <c r="DC28" s="103">
        <v>125202.4</v>
      </c>
      <c r="DD28" s="103">
        <v>144488.20000000001</v>
      </c>
      <c r="DE28" s="103">
        <v>179745.8</v>
      </c>
      <c r="DF28" s="103">
        <v>4004.1</v>
      </c>
      <c r="DG28" s="103">
        <v>13948.6</v>
      </c>
      <c r="DH28" s="103">
        <v>33907.599999999999</v>
      </c>
      <c r="DI28" s="103">
        <v>46364.6</v>
      </c>
      <c r="DJ28" s="103">
        <v>61149.5</v>
      </c>
      <c r="DK28" s="103">
        <v>74688.899999999994</v>
      </c>
      <c r="DL28" s="103">
        <v>88718</v>
      </c>
      <c r="DM28" s="103">
        <v>102914.5</v>
      </c>
      <c r="DN28" s="103">
        <v>118286.8</v>
      </c>
      <c r="DO28" s="103">
        <v>135464.9</v>
      </c>
      <c r="DP28" s="103">
        <v>152829.4</v>
      </c>
      <c r="DQ28" s="103">
        <v>193529.60000000001</v>
      </c>
      <c r="DR28" s="103">
        <v>2092</v>
      </c>
      <c r="DS28" s="103">
        <v>10750.3</v>
      </c>
      <c r="DT28" s="103">
        <v>24244.2</v>
      </c>
      <c r="DU28" s="103">
        <v>40972.9</v>
      </c>
      <c r="DV28" s="103">
        <v>51866.400000000001</v>
      </c>
      <c r="DW28" s="103">
        <v>69709.100000000006</v>
      </c>
      <c r="DX28" s="103">
        <v>86565.9</v>
      </c>
      <c r="DY28" s="103">
        <v>101276.7</v>
      </c>
      <c r="DZ28" s="103">
        <v>119753.9</v>
      </c>
      <c r="EA28" s="103">
        <v>135367.9</v>
      </c>
      <c r="EB28" s="103">
        <v>156777.4</v>
      </c>
      <c r="EC28" s="103">
        <v>195942.5</v>
      </c>
      <c r="ED28" s="103">
        <v>3891.1</v>
      </c>
      <c r="EE28" s="103">
        <v>13490.1</v>
      </c>
      <c r="EF28" s="103">
        <v>31468</v>
      </c>
      <c r="EG28" s="103">
        <v>46222.400000000001</v>
      </c>
      <c r="EH28" s="103">
        <v>63960.800000000003</v>
      </c>
      <c r="EI28" s="103">
        <v>81898.100000000006</v>
      </c>
      <c r="EJ28" s="103">
        <v>100294</v>
      </c>
      <c r="EK28" s="103">
        <v>115496.1</v>
      </c>
      <c r="EL28" s="103">
        <v>136959.1</v>
      </c>
      <c r="EM28" s="103">
        <v>153623.9</v>
      </c>
      <c r="EN28" s="103">
        <v>171502.5</v>
      </c>
      <c r="EO28" s="103">
        <v>216985.4</v>
      </c>
      <c r="EP28" s="103">
        <v>3382.1</v>
      </c>
      <c r="EQ28" s="103">
        <v>14473.2</v>
      </c>
      <c r="ER28" s="103">
        <v>28834.2</v>
      </c>
      <c r="ES28" s="103">
        <v>46655.6</v>
      </c>
      <c r="ET28" s="103">
        <v>63891.3</v>
      </c>
      <c r="EU28" s="103">
        <v>83100.899999999994</v>
      </c>
      <c r="EV28" s="103">
        <v>100177.5</v>
      </c>
      <c r="EW28" s="103">
        <v>120981.9</v>
      </c>
      <c r="EX28" s="103">
        <v>136291.6</v>
      </c>
      <c r="EY28" s="103">
        <v>155589.29999999999</v>
      </c>
      <c r="EZ28" s="103">
        <v>173868.1</v>
      </c>
      <c r="FA28" s="103">
        <v>224112.2</v>
      </c>
      <c r="FB28" s="103">
        <v>3557</v>
      </c>
      <c r="FC28" s="103">
        <v>13525.1</v>
      </c>
      <c r="FD28" s="103">
        <v>27429.599999999999</v>
      </c>
      <c r="FE28" s="103">
        <v>45768.2</v>
      </c>
      <c r="FF28" s="103">
        <v>63553.2</v>
      </c>
      <c r="FG28" s="103">
        <v>82376.2</v>
      </c>
      <c r="FH28" s="103">
        <v>104914.4</v>
      </c>
      <c r="FI28" s="103">
        <v>121072.8</v>
      </c>
      <c r="FJ28" s="103">
        <v>136502</v>
      </c>
      <c r="FK28" s="103">
        <v>162311.29999999999</v>
      </c>
      <c r="FL28" s="103">
        <v>185192.3</v>
      </c>
      <c r="FM28" s="103">
        <v>232410.85556863999</v>
      </c>
      <c r="FN28" s="103">
        <v>3592.1</v>
      </c>
      <c r="FO28" s="103">
        <v>12243.3</v>
      </c>
      <c r="FP28" s="103">
        <v>30588.092438489999</v>
      </c>
      <c r="FQ28" s="103">
        <v>48549.706560220002</v>
      </c>
      <c r="FR28" s="103">
        <v>67342.725210730001</v>
      </c>
      <c r="FS28" s="103">
        <v>85614.559362460001</v>
      </c>
      <c r="FT28" s="103">
        <v>103081.69283019</v>
      </c>
      <c r="FU28" s="103">
        <v>122746.21689891</v>
      </c>
      <c r="FV28" s="103">
        <v>148835.97452799001</v>
      </c>
      <c r="FW28" s="103">
        <v>171941.53171327</v>
      </c>
      <c r="FX28" s="1">
        <v>194133.02851301999</v>
      </c>
      <c r="FY28" s="103">
        <v>241730.69288148</v>
      </c>
      <c r="FZ28" s="96">
        <v>8364.2442102200002</v>
      </c>
      <c r="GA28" s="96">
        <v>21724.63551878</v>
      </c>
      <c r="GB28" s="96">
        <v>51634.330526179998</v>
      </c>
      <c r="GC28" s="103">
        <v>71964.576406160006</v>
      </c>
      <c r="GD28" s="103">
        <v>93417.963273439993</v>
      </c>
      <c r="GE28" s="103">
        <v>121152.81317665</v>
      </c>
      <c r="GF28" s="103">
        <v>146276.31257432001</v>
      </c>
      <c r="GG28" s="1">
        <v>171127.56508751001</v>
      </c>
      <c r="GH28" s="1">
        <v>197806.13793798001</v>
      </c>
      <c r="GI28" s="1">
        <v>225242.89306353001</v>
      </c>
      <c r="GJ28" s="1">
        <v>257469.99501645999</v>
      </c>
      <c r="GK28" s="1">
        <v>341810.72399451002</v>
      </c>
    </row>
    <row r="29" spans="1:193" x14ac:dyDescent="0.25">
      <c r="A29" s="78" t="s">
        <v>160</v>
      </c>
      <c r="B29" s="103">
        <v>38952.6</v>
      </c>
      <c r="C29" s="103">
        <v>77086.7</v>
      </c>
      <c r="D29" s="103">
        <v>116150.39999999999</v>
      </c>
      <c r="E29" s="103">
        <v>153129.29999999999</v>
      </c>
      <c r="F29" s="103">
        <v>189199.7</v>
      </c>
      <c r="G29" s="103">
        <v>225622.2</v>
      </c>
      <c r="H29" s="103">
        <v>263721.3</v>
      </c>
      <c r="I29" s="103">
        <v>300919</v>
      </c>
      <c r="J29" s="103">
        <v>341830.3</v>
      </c>
      <c r="K29" s="103">
        <v>384197.9</v>
      </c>
      <c r="L29" s="103">
        <v>426417.6</v>
      </c>
      <c r="M29" s="103">
        <v>524384.5</v>
      </c>
      <c r="N29" s="103">
        <v>53007</v>
      </c>
      <c r="O29" s="103">
        <v>99484.7</v>
      </c>
      <c r="P29" s="103">
        <v>149617.79999999999</v>
      </c>
      <c r="Q29" s="103">
        <v>194888.4</v>
      </c>
      <c r="R29" s="103">
        <v>247778.8</v>
      </c>
      <c r="S29" s="103">
        <v>297140.90000000002</v>
      </c>
      <c r="T29" s="103">
        <v>346578.3</v>
      </c>
      <c r="U29" s="103">
        <v>394836.5</v>
      </c>
      <c r="V29" s="103">
        <v>446258.8</v>
      </c>
      <c r="W29" s="103">
        <v>501339.9</v>
      </c>
      <c r="X29" s="103">
        <v>562811.1</v>
      </c>
      <c r="Y29" s="103">
        <v>644762</v>
      </c>
      <c r="Z29" s="103">
        <v>64765.2</v>
      </c>
      <c r="AA29" s="103">
        <v>126994.7</v>
      </c>
      <c r="AB29" s="103">
        <v>185292.7</v>
      </c>
      <c r="AC29" s="103">
        <v>246069.2</v>
      </c>
      <c r="AD29" s="103">
        <v>312615.09999999998</v>
      </c>
      <c r="AE29" s="103">
        <v>375302.40000000002</v>
      </c>
      <c r="AF29" s="103">
        <v>436214.1</v>
      </c>
      <c r="AG29" s="103">
        <v>507934</v>
      </c>
      <c r="AH29" s="103">
        <v>575128</v>
      </c>
      <c r="AI29" s="103">
        <v>646208.19999999995</v>
      </c>
      <c r="AJ29" s="103">
        <v>731590.7</v>
      </c>
      <c r="AK29" s="103">
        <v>835578</v>
      </c>
      <c r="AL29" s="103">
        <v>81544.399999999994</v>
      </c>
      <c r="AM29" s="103">
        <v>161779.6</v>
      </c>
      <c r="AN29" s="103">
        <v>241199.6</v>
      </c>
      <c r="AO29" s="103">
        <v>319643.90000000002</v>
      </c>
      <c r="AP29" s="103">
        <v>394531.7</v>
      </c>
      <c r="AQ29" s="103">
        <v>469090.5</v>
      </c>
      <c r="AR29" s="103">
        <v>554091.1</v>
      </c>
      <c r="AS29" s="103">
        <v>629151.80000000005</v>
      </c>
      <c r="AT29" s="103">
        <v>703830.9</v>
      </c>
      <c r="AU29" s="103">
        <v>793682.7</v>
      </c>
      <c r="AV29" s="103">
        <v>901021.9</v>
      </c>
      <c r="AW29" s="103">
        <v>1053553.2</v>
      </c>
      <c r="AX29" s="103">
        <v>96521.2</v>
      </c>
      <c r="AY29" s="103">
        <v>221933.3</v>
      </c>
      <c r="AZ29" s="103">
        <v>325655.59999999998</v>
      </c>
      <c r="BA29" s="103">
        <v>431375.9</v>
      </c>
      <c r="BB29" s="103">
        <v>535304.80000000005</v>
      </c>
      <c r="BC29" s="103">
        <v>638784.6</v>
      </c>
      <c r="BD29" s="103">
        <v>747530.1</v>
      </c>
      <c r="BE29" s="103">
        <v>848675.8</v>
      </c>
      <c r="BF29" s="103">
        <v>963206</v>
      </c>
      <c r="BG29" s="103">
        <v>1077280.8</v>
      </c>
      <c r="BH29" s="103">
        <v>1205633.8999999999</v>
      </c>
      <c r="BI29" s="103">
        <v>1404301.7</v>
      </c>
      <c r="BJ29" s="103">
        <v>128699.1</v>
      </c>
      <c r="BK29" s="103">
        <v>241969</v>
      </c>
      <c r="BL29" s="103">
        <v>356460.5</v>
      </c>
      <c r="BM29" s="103">
        <v>476386.9</v>
      </c>
      <c r="BN29" s="103">
        <v>590704.9</v>
      </c>
      <c r="BO29" s="103">
        <v>701903.2</v>
      </c>
      <c r="BP29" s="103">
        <v>825780.6</v>
      </c>
      <c r="BQ29" s="103">
        <v>937875.4</v>
      </c>
      <c r="BR29" s="103">
        <v>1058539.3999999999</v>
      </c>
      <c r="BS29" s="103">
        <v>1191245.8999999999</v>
      </c>
      <c r="BT29" s="103">
        <v>1306616.6000000001</v>
      </c>
      <c r="BU29" s="103">
        <v>1467552.2</v>
      </c>
      <c r="BV29" s="103">
        <v>143167.20000000001</v>
      </c>
      <c r="BW29" s="103">
        <v>273553.90000000002</v>
      </c>
      <c r="BX29" s="103">
        <v>405100.3</v>
      </c>
      <c r="BY29" s="103">
        <v>535617.1</v>
      </c>
      <c r="BZ29" s="103">
        <v>668870.30000000005</v>
      </c>
      <c r="CA29" s="103">
        <v>794652.3</v>
      </c>
      <c r="CB29" s="103">
        <v>925771.2</v>
      </c>
      <c r="CC29" s="103">
        <v>1064134.1000000001</v>
      </c>
      <c r="CD29" s="103">
        <v>1197520.6000000001</v>
      </c>
      <c r="CE29" s="103">
        <v>1333919.6000000001</v>
      </c>
      <c r="CF29" s="103">
        <v>1481514.6</v>
      </c>
      <c r="CG29" s="103">
        <v>1681899.1</v>
      </c>
      <c r="CH29" s="103">
        <v>158552.70000000001</v>
      </c>
      <c r="CI29" s="103">
        <v>304350</v>
      </c>
      <c r="CJ29" s="103">
        <v>446559</v>
      </c>
      <c r="CK29" s="103">
        <v>588654.9</v>
      </c>
      <c r="CL29" s="103">
        <v>738309.7</v>
      </c>
      <c r="CM29" s="103">
        <v>864334.7</v>
      </c>
      <c r="CN29" s="103">
        <v>1042033.8</v>
      </c>
      <c r="CO29" s="103">
        <v>1197061.6000000001</v>
      </c>
      <c r="CP29" s="103">
        <v>1349678.2</v>
      </c>
      <c r="CQ29" s="103">
        <v>1492112.5</v>
      </c>
      <c r="CR29" s="103">
        <v>1654406.4</v>
      </c>
      <c r="CS29" s="103">
        <v>1864697.3</v>
      </c>
      <c r="CT29" s="103">
        <v>172554.5</v>
      </c>
      <c r="CU29" s="103">
        <v>342128</v>
      </c>
      <c r="CV29" s="103">
        <v>496869</v>
      </c>
      <c r="CW29" s="103">
        <v>652193.4</v>
      </c>
      <c r="CX29" s="103">
        <v>812632.8</v>
      </c>
      <c r="CY29" s="103">
        <v>966188.7</v>
      </c>
      <c r="CZ29" s="103">
        <v>1131787.8999999999</v>
      </c>
      <c r="DA29" s="103">
        <v>1294576</v>
      </c>
      <c r="DB29" s="103">
        <v>1469231.8</v>
      </c>
      <c r="DC29" s="103">
        <v>1638357.5</v>
      </c>
      <c r="DD29" s="103">
        <v>1812769.6</v>
      </c>
      <c r="DE29" s="103">
        <v>2016752</v>
      </c>
      <c r="DF29" s="103">
        <v>192559.9</v>
      </c>
      <c r="DG29" s="103">
        <v>361853.6</v>
      </c>
      <c r="DH29" s="103">
        <v>539723.80000000005</v>
      </c>
      <c r="DI29" s="103">
        <v>691928.7</v>
      </c>
      <c r="DJ29" s="103">
        <v>868064.4</v>
      </c>
      <c r="DK29" s="103">
        <v>1039080.2</v>
      </c>
      <c r="DL29" s="103">
        <v>1226173.3</v>
      </c>
      <c r="DM29" s="103">
        <v>1409451.7</v>
      </c>
      <c r="DN29" s="103">
        <v>1591921</v>
      </c>
      <c r="DO29" s="103">
        <v>1779724</v>
      </c>
      <c r="DP29" s="103">
        <v>1952978.2</v>
      </c>
      <c r="DQ29" s="103">
        <v>2210524.7000000002</v>
      </c>
      <c r="DR29" s="103">
        <v>203274.8</v>
      </c>
      <c r="DS29" s="103">
        <v>374751.3</v>
      </c>
      <c r="DT29" s="103">
        <v>542073.19999999995</v>
      </c>
      <c r="DU29" s="103">
        <v>732811.8</v>
      </c>
      <c r="DV29" s="103">
        <v>918638.5</v>
      </c>
      <c r="DW29" s="103">
        <v>1120677.7</v>
      </c>
      <c r="DX29" s="103">
        <v>1311013.6000000001</v>
      </c>
      <c r="DY29" s="103">
        <v>1495726.7</v>
      </c>
      <c r="DZ29" s="103">
        <v>1687718.9</v>
      </c>
      <c r="EA29" s="103">
        <v>1904587.5</v>
      </c>
      <c r="EB29" s="103">
        <v>2101649</v>
      </c>
      <c r="EC29" s="103">
        <v>2375943.4</v>
      </c>
      <c r="ED29" s="103">
        <v>212616.6</v>
      </c>
      <c r="EE29" s="103">
        <v>408550.2</v>
      </c>
      <c r="EF29" s="103">
        <v>603336.5</v>
      </c>
      <c r="EG29" s="103">
        <v>800349.9</v>
      </c>
      <c r="EH29" s="103">
        <v>1007497.2</v>
      </c>
      <c r="EI29" s="103">
        <v>1213580.8</v>
      </c>
      <c r="EJ29" s="103">
        <v>1410261.1</v>
      </c>
      <c r="EK29" s="103">
        <v>1595221.8</v>
      </c>
      <c r="EL29" s="103">
        <v>1811062.7</v>
      </c>
      <c r="EM29" s="103">
        <v>2063650</v>
      </c>
      <c r="EN29" s="103">
        <v>2251986.9</v>
      </c>
      <c r="EO29" s="103">
        <v>2584538.7000000002</v>
      </c>
      <c r="EP29" s="103">
        <v>233385.2</v>
      </c>
      <c r="EQ29" s="103">
        <v>422280.8</v>
      </c>
      <c r="ER29" s="103">
        <v>637395.6</v>
      </c>
      <c r="ES29" s="103">
        <v>857221</v>
      </c>
      <c r="ET29" s="103">
        <v>1077263.2</v>
      </c>
      <c r="EU29" s="103">
        <v>1296581.6000000001</v>
      </c>
      <c r="EV29" s="103">
        <v>1517431.3</v>
      </c>
      <c r="EW29" s="103">
        <v>1737063.9</v>
      </c>
      <c r="EX29" s="103">
        <v>1954426.7</v>
      </c>
      <c r="EY29" s="103">
        <v>2157518.7999999998</v>
      </c>
      <c r="EZ29" s="103">
        <v>2357347</v>
      </c>
      <c r="FA29" s="103">
        <v>2667443.2999999998</v>
      </c>
      <c r="FB29" s="103">
        <v>250807.1</v>
      </c>
      <c r="FC29" s="103">
        <v>454471.5</v>
      </c>
      <c r="FD29" s="103">
        <v>686411.8</v>
      </c>
      <c r="FE29" s="103">
        <v>919902.7</v>
      </c>
      <c r="FF29" s="103">
        <v>1139767.8999999999</v>
      </c>
      <c r="FG29" s="103">
        <v>1355839.5</v>
      </c>
      <c r="FH29" s="103">
        <v>1631431.3</v>
      </c>
      <c r="FI29" s="103">
        <v>1839377</v>
      </c>
      <c r="FJ29" s="103">
        <v>2041731.4</v>
      </c>
      <c r="FK29" s="103">
        <v>2292749.1</v>
      </c>
      <c r="FL29" s="103">
        <v>2524657.7999999998</v>
      </c>
      <c r="FM29" s="103">
        <v>2903434.6057253899</v>
      </c>
      <c r="FN29" s="103">
        <v>203286.6</v>
      </c>
      <c r="FO29" s="103">
        <v>378201.48</v>
      </c>
      <c r="FP29" s="103">
        <v>608498.36249130999</v>
      </c>
      <c r="FQ29" s="103">
        <v>816356.86396380002</v>
      </c>
      <c r="FR29" s="103">
        <v>1096635.6700184301</v>
      </c>
      <c r="FS29" s="103">
        <v>1372243.36463162</v>
      </c>
      <c r="FT29" s="103">
        <v>1628724.7238215299</v>
      </c>
      <c r="FU29" s="103">
        <v>1872895.7891100401</v>
      </c>
      <c r="FV29" s="103">
        <v>2091799.9337317699</v>
      </c>
      <c r="FW29" s="103">
        <v>2331249.57858</v>
      </c>
      <c r="FX29" s="1">
        <v>2560262.5123543902</v>
      </c>
      <c r="FY29" s="103">
        <v>2833224.9050564501</v>
      </c>
      <c r="FZ29" s="96">
        <v>207643.0659518</v>
      </c>
      <c r="GA29" s="96">
        <v>402725.09028743999</v>
      </c>
      <c r="GB29" s="96">
        <v>603583.68227702996</v>
      </c>
      <c r="GC29" s="103">
        <v>812866.44141107996</v>
      </c>
      <c r="GD29" s="103">
        <v>1040076.77445555</v>
      </c>
      <c r="GE29" s="103">
        <v>1312086.3143645099</v>
      </c>
      <c r="GF29" s="103">
        <v>1560771.3903838501</v>
      </c>
      <c r="GG29" s="1">
        <v>1823271.4052635899</v>
      </c>
      <c r="GH29" s="1">
        <v>2016513.78612291</v>
      </c>
      <c r="GI29" s="1">
        <v>2223642.32465128</v>
      </c>
      <c r="GJ29" s="1">
        <v>2476732.0597453201</v>
      </c>
      <c r="GK29" s="1">
        <v>2869562.1246349197</v>
      </c>
    </row>
    <row r="30" spans="1:193" x14ac:dyDescent="0.25">
      <c r="A30" s="79" t="s">
        <v>161</v>
      </c>
      <c r="B30" s="103">
        <v>19449.599999999999</v>
      </c>
      <c r="C30" s="103">
        <v>41260.800000000003</v>
      </c>
      <c r="D30" s="103">
        <v>63553.4</v>
      </c>
      <c r="E30" s="103">
        <v>86077.7</v>
      </c>
      <c r="F30" s="103">
        <v>107582</v>
      </c>
      <c r="G30" s="103">
        <v>129760.9</v>
      </c>
      <c r="H30" s="103">
        <v>151945.70000000001</v>
      </c>
      <c r="I30" s="103">
        <v>173687.6</v>
      </c>
      <c r="J30" s="103">
        <v>196726.7</v>
      </c>
      <c r="K30" s="103">
        <v>221882.9</v>
      </c>
      <c r="L30" s="103">
        <v>245093</v>
      </c>
      <c r="M30" s="103">
        <v>304194.2</v>
      </c>
      <c r="N30" s="103">
        <v>25921.7</v>
      </c>
      <c r="O30" s="103">
        <v>51539.3</v>
      </c>
      <c r="P30" s="103">
        <v>77311.100000000006</v>
      </c>
      <c r="Q30" s="103">
        <v>103029.7</v>
      </c>
      <c r="R30" s="103">
        <v>129541.5</v>
      </c>
      <c r="S30" s="103">
        <v>155174.29999999999</v>
      </c>
      <c r="T30" s="103">
        <v>181109.1</v>
      </c>
      <c r="U30" s="103">
        <v>207256.4</v>
      </c>
      <c r="V30" s="103">
        <v>236190.5</v>
      </c>
      <c r="W30" s="103">
        <v>265800.7</v>
      </c>
      <c r="X30" s="103">
        <v>295049.7</v>
      </c>
      <c r="Y30" s="103">
        <v>347219.3</v>
      </c>
      <c r="Z30" s="103">
        <v>26202.7</v>
      </c>
      <c r="AA30" s="103">
        <v>58030.8</v>
      </c>
      <c r="AB30" s="103">
        <v>87801.5</v>
      </c>
      <c r="AC30" s="103">
        <v>116913.1</v>
      </c>
      <c r="AD30" s="103">
        <v>145958.9</v>
      </c>
      <c r="AE30" s="103">
        <v>175016.6</v>
      </c>
      <c r="AF30" s="103">
        <v>203988.2</v>
      </c>
      <c r="AG30" s="103">
        <v>241751.8</v>
      </c>
      <c r="AH30" s="103">
        <v>275022.90000000002</v>
      </c>
      <c r="AI30" s="103">
        <v>307009.5</v>
      </c>
      <c r="AJ30" s="103">
        <v>342807.8</v>
      </c>
      <c r="AK30" s="103">
        <v>400827.9</v>
      </c>
      <c r="AL30" s="103">
        <v>30002.1</v>
      </c>
      <c r="AM30" s="103">
        <v>65708.399999999994</v>
      </c>
      <c r="AN30" s="103">
        <v>100718.3</v>
      </c>
      <c r="AO30" s="103">
        <v>134407.9</v>
      </c>
      <c r="AP30" s="103">
        <v>169571.5</v>
      </c>
      <c r="AQ30" s="103">
        <v>205838.1</v>
      </c>
      <c r="AR30" s="103">
        <v>241613</v>
      </c>
      <c r="AS30" s="103">
        <v>277300.7</v>
      </c>
      <c r="AT30" s="103">
        <v>314397.5</v>
      </c>
      <c r="AU30" s="103">
        <v>352339.9</v>
      </c>
      <c r="AV30" s="103">
        <v>390509.4</v>
      </c>
      <c r="AW30" s="103">
        <v>479844.8</v>
      </c>
      <c r="AX30" s="103">
        <v>34409.599999999999</v>
      </c>
      <c r="AY30" s="103">
        <v>74500.899999999994</v>
      </c>
      <c r="AZ30" s="103">
        <v>114946.5</v>
      </c>
      <c r="BA30" s="103">
        <v>154365.6</v>
      </c>
      <c r="BB30" s="103">
        <v>193014.7</v>
      </c>
      <c r="BC30" s="103">
        <v>232880.9</v>
      </c>
      <c r="BD30" s="103">
        <v>272893.90000000002</v>
      </c>
      <c r="BE30" s="103">
        <v>312319.3</v>
      </c>
      <c r="BF30" s="103">
        <v>359994.9</v>
      </c>
      <c r="BG30" s="103">
        <v>402852.2</v>
      </c>
      <c r="BH30" s="103">
        <v>447073</v>
      </c>
      <c r="BI30" s="103">
        <v>525665.69999999995</v>
      </c>
      <c r="BJ30" s="103">
        <v>40821.800000000003</v>
      </c>
      <c r="BK30" s="103">
        <v>82841.5</v>
      </c>
      <c r="BL30" s="103">
        <v>124536.5</v>
      </c>
      <c r="BM30" s="103">
        <v>168484.1</v>
      </c>
      <c r="BN30" s="103">
        <v>211183.8</v>
      </c>
      <c r="BO30" s="103">
        <v>254142.6</v>
      </c>
      <c r="BP30" s="103">
        <v>297035.2</v>
      </c>
      <c r="BQ30" s="103">
        <v>340597.2</v>
      </c>
      <c r="BR30" s="103">
        <v>386952.4</v>
      </c>
      <c r="BS30" s="103">
        <v>436190.8</v>
      </c>
      <c r="BT30" s="103">
        <v>483235.4</v>
      </c>
      <c r="BU30" s="103">
        <v>567749.30000000005</v>
      </c>
      <c r="BV30" s="103">
        <v>42480.3</v>
      </c>
      <c r="BW30" s="103">
        <v>87067.199999999997</v>
      </c>
      <c r="BX30" s="103">
        <v>132382.1</v>
      </c>
      <c r="BY30" s="103">
        <v>177997.1</v>
      </c>
      <c r="BZ30" s="103">
        <v>224547.20000000001</v>
      </c>
      <c r="CA30" s="103">
        <v>270670.2</v>
      </c>
      <c r="CB30" s="103">
        <v>318053.59999999998</v>
      </c>
      <c r="CC30" s="103">
        <v>365347.7</v>
      </c>
      <c r="CD30" s="103">
        <v>418178.4</v>
      </c>
      <c r="CE30" s="103">
        <v>468488.1</v>
      </c>
      <c r="CF30" s="103">
        <v>520897.9</v>
      </c>
      <c r="CG30" s="103">
        <v>611398.5</v>
      </c>
      <c r="CH30" s="103">
        <v>45442.2</v>
      </c>
      <c r="CI30" s="103">
        <v>93566.2</v>
      </c>
      <c r="CJ30" s="103">
        <v>145112.6</v>
      </c>
      <c r="CK30" s="103">
        <v>196006.6</v>
      </c>
      <c r="CL30" s="103">
        <v>248033.8</v>
      </c>
      <c r="CM30" s="103">
        <v>296995.5</v>
      </c>
      <c r="CN30" s="103">
        <v>349684.2</v>
      </c>
      <c r="CO30" s="103">
        <v>402277.2</v>
      </c>
      <c r="CP30" s="103">
        <v>457598</v>
      </c>
      <c r="CQ30" s="103">
        <v>513097.5</v>
      </c>
      <c r="CR30" s="103">
        <v>567782.5</v>
      </c>
      <c r="CS30" s="103">
        <v>684274.5</v>
      </c>
      <c r="CT30" s="103">
        <v>52772.6</v>
      </c>
      <c r="CU30" s="103">
        <v>107521.3</v>
      </c>
      <c r="CV30" s="103">
        <v>161644</v>
      </c>
      <c r="CW30" s="103">
        <v>217721</v>
      </c>
      <c r="CX30" s="103">
        <v>275027.59999999998</v>
      </c>
      <c r="CY30" s="103">
        <v>329908.09999999998</v>
      </c>
      <c r="CZ30" s="103">
        <v>384583.3</v>
      </c>
      <c r="DA30" s="103">
        <v>439708.6</v>
      </c>
      <c r="DB30" s="103">
        <v>496511.1</v>
      </c>
      <c r="DC30" s="103">
        <v>556286.9</v>
      </c>
      <c r="DD30" s="103">
        <v>619449.4</v>
      </c>
      <c r="DE30" s="103">
        <v>726806.6</v>
      </c>
      <c r="DF30" s="103">
        <v>53208</v>
      </c>
      <c r="DG30" s="103">
        <v>111657</v>
      </c>
      <c r="DH30" s="103">
        <v>169413.9</v>
      </c>
      <c r="DI30" s="103">
        <v>229695.4</v>
      </c>
      <c r="DJ30" s="103">
        <v>293065.8</v>
      </c>
      <c r="DK30" s="103">
        <v>357554.6</v>
      </c>
      <c r="DL30" s="103">
        <v>419529.9</v>
      </c>
      <c r="DM30" s="103">
        <v>481242.2</v>
      </c>
      <c r="DN30" s="103">
        <v>543984.19999999995</v>
      </c>
      <c r="DO30" s="103">
        <v>608523.4</v>
      </c>
      <c r="DP30" s="103">
        <v>676670.8</v>
      </c>
      <c r="DQ30" s="103">
        <v>794760.8</v>
      </c>
      <c r="DR30" s="103">
        <v>56265.1</v>
      </c>
      <c r="DS30" s="103">
        <v>115063.5</v>
      </c>
      <c r="DT30" s="103">
        <v>174741.1</v>
      </c>
      <c r="DU30" s="103">
        <v>221375</v>
      </c>
      <c r="DV30" s="103">
        <v>280282</v>
      </c>
      <c r="DW30" s="103">
        <v>346087.9</v>
      </c>
      <c r="DX30" s="103">
        <v>407041.4</v>
      </c>
      <c r="DY30" s="103">
        <v>467352.3</v>
      </c>
      <c r="DZ30" s="103">
        <v>526443.4</v>
      </c>
      <c r="EA30" s="103">
        <v>589543.69999999995</v>
      </c>
      <c r="EB30" s="103">
        <v>654387.4</v>
      </c>
      <c r="EC30" s="103">
        <v>769849.9</v>
      </c>
      <c r="ED30" s="103">
        <v>55444.3</v>
      </c>
      <c r="EE30" s="103">
        <v>115362.4</v>
      </c>
      <c r="EF30" s="103">
        <v>178845.5</v>
      </c>
      <c r="EG30" s="103">
        <v>239631</v>
      </c>
      <c r="EH30" s="103">
        <v>302373.90000000002</v>
      </c>
      <c r="EI30" s="103">
        <v>368627.5</v>
      </c>
      <c r="EJ30" s="103">
        <v>430291.3</v>
      </c>
      <c r="EK30" s="103">
        <v>492796</v>
      </c>
      <c r="EL30" s="103">
        <v>553605.69999999995</v>
      </c>
      <c r="EM30" s="103">
        <v>614108.69999999995</v>
      </c>
      <c r="EN30" s="103">
        <v>680129.5</v>
      </c>
      <c r="EO30" s="103">
        <v>801193</v>
      </c>
      <c r="EP30" s="103">
        <v>57167.6</v>
      </c>
      <c r="EQ30" s="103">
        <v>117898.1</v>
      </c>
      <c r="ER30" s="103">
        <v>179585.9</v>
      </c>
      <c r="ES30" s="103">
        <v>252061.1</v>
      </c>
      <c r="ET30" s="103">
        <v>316386.09999999998</v>
      </c>
      <c r="EU30" s="103">
        <v>382268.8</v>
      </c>
      <c r="EV30" s="103">
        <v>455684</v>
      </c>
      <c r="EW30" s="103">
        <v>519892.2</v>
      </c>
      <c r="EX30" s="103">
        <v>586097.69999999995</v>
      </c>
      <c r="EY30" s="103">
        <v>650629.4</v>
      </c>
      <c r="EZ30" s="103">
        <v>716949</v>
      </c>
      <c r="FA30" s="103">
        <v>851049.4</v>
      </c>
      <c r="FB30" s="103">
        <v>60796.9</v>
      </c>
      <c r="FC30" s="103">
        <v>125069.1</v>
      </c>
      <c r="FD30" s="103">
        <v>190488.6</v>
      </c>
      <c r="FE30" s="103">
        <v>258180.6</v>
      </c>
      <c r="FF30" s="103">
        <v>325946.59999999998</v>
      </c>
      <c r="FG30" s="103">
        <v>392165.8</v>
      </c>
      <c r="FH30" s="103">
        <v>462399.1</v>
      </c>
      <c r="FI30" s="103">
        <v>532530.30000000005</v>
      </c>
      <c r="FJ30" s="103">
        <v>600856.6</v>
      </c>
      <c r="FK30" s="103">
        <v>667590.40000000002</v>
      </c>
      <c r="FL30" s="103">
        <v>740995.7</v>
      </c>
      <c r="FM30" s="103">
        <v>872220.86071581999</v>
      </c>
      <c r="FN30" s="103">
        <v>63949.8</v>
      </c>
      <c r="FO30" s="103">
        <v>131996</v>
      </c>
      <c r="FP30" s="103">
        <v>201132.68470924001</v>
      </c>
      <c r="FQ30" s="103">
        <v>276410.85978583002</v>
      </c>
      <c r="FR30" s="103">
        <v>357238.45657687</v>
      </c>
      <c r="FS30" s="103">
        <v>440019.91794493998</v>
      </c>
      <c r="FT30" s="103">
        <v>550616.71250113996</v>
      </c>
      <c r="FU30" s="103">
        <v>652076.15703263006</v>
      </c>
      <c r="FV30" s="103">
        <v>729392.42906783998</v>
      </c>
      <c r="FW30" s="103">
        <v>804644.20318869001</v>
      </c>
      <c r="FX30" s="1">
        <v>885996.47700226004</v>
      </c>
      <c r="FY30" s="103">
        <v>1025499.3107226</v>
      </c>
      <c r="FZ30" s="96">
        <v>67569.088798940007</v>
      </c>
      <c r="GA30" s="96">
        <v>140148.59044353</v>
      </c>
      <c r="GB30" s="96">
        <v>214665.55520080999</v>
      </c>
      <c r="GC30" s="103">
        <v>290176.24064367998</v>
      </c>
      <c r="GD30" s="103">
        <v>367432.73050907999</v>
      </c>
      <c r="GE30" s="103">
        <v>440888.9611592</v>
      </c>
      <c r="GF30" s="103">
        <v>517274.57802483998</v>
      </c>
      <c r="GG30" s="1">
        <v>594967.68166045996</v>
      </c>
      <c r="GH30" s="1">
        <v>672312.48986213002</v>
      </c>
      <c r="GI30" s="1">
        <v>747780.19870100997</v>
      </c>
      <c r="GJ30" s="1">
        <v>825386.40877048997</v>
      </c>
      <c r="GK30" s="1">
        <v>979532.82006422</v>
      </c>
    </row>
    <row r="31" spans="1:193" x14ac:dyDescent="0.25">
      <c r="A31" s="78" t="s">
        <v>162</v>
      </c>
      <c r="B31" s="103">
        <v>19503</v>
      </c>
      <c r="C31" s="103">
        <v>35650.6</v>
      </c>
      <c r="D31" s="103">
        <v>51668.5</v>
      </c>
      <c r="E31" s="103">
        <v>65908.399999999994</v>
      </c>
      <c r="F31" s="103">
        <v>80226.600000000006</v>
      </c>
      <c r="G31" s="103">
        <v>94351.1</v>
      </c>
      <c r="H31" s="103">
        <v>109843.8</v>
      </c>
      <c r="I31" s="103">
        <v>125267.2</v>
      </c>
      <c r="J31" s="103">
        <v>142794.4</v>
      </c>
      <c r="K31" s="103">
        <v>159397.20000000001</v>
      </c>
      <c r="L31" s="103">
        <v>178180.1</v>
      </c>
      <c r="M31" s="103">
        <v>216588.3</v>
      </c>
      <c r="N31" s="103">
        <v>26046.9</v>
      </c>
      <c r="O31" s="103">
        <v>45943</v>
      </c>
      <c r="P31" s="103">
        <v>70115.199999999997</v>
      </c>
      <c r="Q31" s="103">
        <v>89424.5</v>
      </c>
      <c r="R31" s="103">
        <v>115407.6</v>
      </c>
      <c r="S31" s="103">
        <v>138516.79999999999</v>
      </c>
      <c r="T31" s="103">
        <v>161273.79999999999</v>
      </c>
      <c r="U31" s="103">
        <v>183215.6</v>
      </c>
      <c r="V31" s="103">
        <v>205149.2</v>
      </c>
      <c r="W31" s="103">
        <v>230373.8</v>
      </c>
      <c r="X31" s="103">
        <v>262452.09999999998</v>
      </c>
      <c r="Y31" s="103">
        <v>291566.40000000002</v>
      </c>
      <c r="Z31" s="103">
        <v>37573.9</v>
      </c>
      <c r="AA31" s="103">
        <v>67333.899999999994</v>
      </c>
      <c r="AB31" s="103">
        <v>95316.7</v>
      </c>
      <c r="AC31" s="103">
        <v>126896.2</v>
      </c>
      <c r="AD31" s="103">
        <v>163899.9</v>
      </c>
      <c r="AE31" s="103">
        <v>197140.4</v>
      </c>
      <c r="AF31" s="103">
        <v>228543.4</v>
      </c>
      <c r="AG31" s="103">
        <v>262262</v>
      </c>
      <c r="AH31" s="103">
        <v>295927.3</v>
      </c>
      <c r="AI31" s="103">
        <v>334539.09999999998</v>
      </c>
      <c r="AJ31" s="103">
        <v>383185</v>
      </c>
      <c r="AK31" s="103">
        <v>428196.9</v>
      </c>
      <c r="AL31" s="103">
        <v>50637.1</v>
      </c>
      <c r="AM31" s="103">
        <v>94428.7</v>
      </c>
      <c r="AN31" s="103">
        <v>138082.4</v>
      </c>
      <c r="AO31" s="103">
        <v>182505.1</v>
      </c>
      <c r="AP31" s="103">
        <v>221181.9</v>
      </c>
      <c r="AQ31" s="103">
        <v>258776.9</v>
      </c>
      <c r="AR31" s="103">
        <v>307292.40000000002</v>
      </c>
      <c r="AS31" s="103">
        <v>345555.7</v>
      </c>
      <c r="AT31" s="103">
        <v>382307.5</v>
      </c>
      <c r="AU31" s="103">
        <v>433078.9</v>
      </c>
      <c r="AV31" s="103">
        <v>501411</v>
      </c>
      <c r="AW31" s="103">
        <v>562558.80000000005</v>
      </c>
      <c r="AX31" s="103">
        <v>60604.800000000003</v>
      </c>
      <c r="AY31" s="103">
        <v>144806.20000000001</v>
      </c>
      <c r="AZ31" s="103">
        <v>207576.2</v>
      </c>
      <c r="BA31" s="103">
        <v>273349.8</v>
      </c>
      <c r="BB31" s="103">
        <v>337667.6</v>
      </c>
      <c r="BC31" s="103">
        <v>400397.1</v>
      </c>
      <c r="BD31" s="103">
        <v>467639.5</v>
      </c>
      <c r="BE31" s="103">
        <v>528727.30000000005</v>
      </c>
      <c r="BF31" s="103">
        <v>595478.1</v>
      </c>
      <c r="BG31" s="103">
        <v>665145.30000000005</v>
      </c>
      <c r="BH31" s="103">
        <v>748755.4</v>
      </c>
      <c r="BI31" s="103">
        <v>852993.8</v>
      </c>
      <c r="BJ31" s="103">
        <v>86558.8</v>
      </c>
      <c r="BK31" s="103">
        <v>156672.1</v>
      </c>
      <c r="BL31" s="103">
        <v>229263.8</v>
      </c>
      <c r="BM31" s="103">
        <v>304446.59999999998</v>
      </c>
      <c r="BN31" s="103">
        <v>375299.8</v>
      </c>
      <c r="BO31" s="103">
        <v>442926.1</v>
      </c>
      <c r="BP31" s="103">
        <v>523592.4</v>
      </c>
      <c r="BQ31" s="103">
        <v>591268.69999999995</v>
      </c>
      <c r="BR31" s="103">
        <v>665392</v>
      </c>
      <c r="BS31" s="103">
        <v>748411.5</v>
      </c>
      <c r="BT31" s="103">
        <v>816142.3</v>
      </c>
      <c r="BU31" s="103">
        <v>890928.2</v>
      </c>
      <c r="BV31" s="103">
        <v>100015.4</v>
      </c>
      <c r="BW31" s="103">
        <v>185564</v>
      </c>
      <c r="BX31" s="103">
        <v>270927.59999999998</v>
      </c>
      <c r="BY31" s="103">
        <v>355203.5</v>
      </c>
      <c r="BZ31" s="103">
        <v>440970.7</v>
      </c>
      <c r="CA31" s="103">
        <v>520118.1</v>
      </c>
      <c r="CB31" s="103">
        <v>603332.1</v>
      </c>
      <c r="CC31" s="103">
        <v>693923.9</v>
      </c>
      <c r="CD31" s="103">
        <v>774051.6</v>
      </c>
      <c r="CE31" s="103">
        <v>859669.4</v>
      </c>
      <c r="CF31" s="103">
        <v>954132.8</v>
      </c>
      <c r="CG31" s="103">
        <v>1063398.8</v>
      </c>
      <c r="CH31" s="103">
        <v>112348.4</v>
      </c>
      <c r="CI31" s="103">
        <v>208410.5</v>
      </c>
      <c r="CJ31" s="103">
        <v>298577.09999999998</v>
      </c>
      <c r="CK31" s="103">
        <v>389141.2</v>
      </c>
      <c r="CL31" s="103">
        <v>486533.8</v>
      </c>
      <c r="CM31" s="103">
        <v>563093.6</v>
      </c>
      <c r="CN31" s="103">
        <v>687718.3</v>
      </c>
      <c r="CO31" s="103">
        <v>787648.5</v>
      </c>
      <c r="CP31" s="103">
        <v>884728.5</v>
      </c>
      <c r="CQ31" s="103">
        <v>970861.3</v>
      </c>
      <c r="CR31" s="103">
        <v>1078208.6000000001</v>
      </c>
      <c r="CS31" s="103">
        <v>1171155.2</v>
      </c>
      <c r="CT31" s="103">
        <v>119449.9</v>
      </c>
      <c r="CU31" s="103">
        <v>227881.60000000001</v>
      </c>
      <c r="CV31" s="103">
        <v>327766</v>
      </c>
      <c r="CW31" s="103">
        <v>426827.6</v>
      </c>
      <c r="CX31" s="103">
        <v>533541.6</v>
      </c>
      <c r="CY31" s="103">
        <v>627595.80000000005</v>
      </c>
      <c r="CZ31" s="103">
        <v>737272.4</v>
      </c>
      <c r="DA31" s="103">
        <v>844739.7</v>
      </c>
      <c r="DB31" s="103">
        <v>962371.7</v>
      </c>
      <c r="DC31" s="103">
        <v>1067628.3999999999</v>
      </c>
      <c r="DD31" s="103">
        <v>1178688.8999999999</v>
      </c>
      <c r="DE31" s="103">
        <v>1272911.8</v>
      </c>
      <c r="DF31" s="103">
        <v>138745.9</v>
      </c>
      <c r="DG31" s="103">
        <v>248935.3</v>
      </c>
      <c r="DH31" s="103">
        <v>365202.4</v>
      </c>
      <c r="DI31" s="103">
        <v>456860.4</v>
      </c>
      <c r="DJ31" s="103">
        <v>569447.30000000005</v>
      </c>
      <c r="DK31" s="103">
        <v>675573.4</v>
      </c>
      <c r="DL31" s="103">
        <v>798656.2</v>
      </c>
      <c r="DM31" s="103">
        <v>919304.4</v>
      </c>
      <c r="DN31" s="103">
        <v>1038461.7</v>
      </c>
      <c r="DO31" s="103">
        <v>1161066</v>
      </c>
      <c r="DP31" s="103">
        <v>1265431.7</v>
      </c>
      <c r="DQ31" s="103">
        <v>1398992.7</v>
      </c>
      <c r="DR31" s="103">
        <v>145393.60000000001</v>
      </c>
      <c r="DS31" s="103">
        <v>257347.1</v>
      </c>
      <c r="DT31" s="103">
        <v>364886.3</v>
      </c>
      <c r="DU31" s="103">
        <v>506038.4</v>
      </c>
      <c r="DV31" s="103">
        <v>629228</v>
      </c>
      <c r="DW31" s="103">
        <v>759000</v>
      </c>
      <c r="DX31" s="103">
        <v>887545.3</v>
      </c>
      <c r="DY31" s="103">
        <v>1011538.2</v>
      </c>
      <c r="DZ31" s="103">
        <v>1143995.3999999999</v>
      </c>
      <c r="EA31" s="103">
        <v>1292143.7</v>
      </c>
      <c r="EB31" s="103">
        <v>1424010.1</v>
      </c>
      <c r="EC31" s="103">
        <v>1581290.6</v>
      </c>
      <c r="ED31" s="103">
        <v>141645.5</v>
      </c>
      <c r="EE31" s="103">
        <v>275653</v>
      </c>
      <c r="EF31" s="103">
        <v>406724.6</v>
      </c>
      <c r="EG31" s="103">
        <v>541907.19999999995</v>
      </c>
      <c r="EH31" s="103">
        <v>683082.3</v>
      </c>
      <c r="EI31" s="103">
        <v>822706.2</v>
      </c>
      <c r="EJ31" s="103">
        <v>944856.2</v>
      </c>
      <c r="EK31" s="103">
        <v>1066311</v>
      </c>
      <c r="EL31" s="103">
        <v>1218259.5</v>
      </c>
      <c r="EM31" s="103">
        <v>1409777.9</v>
      </c>
      <c r="EN31" s="103">
        <v>1529195.7</v>
      </c>
      <c r="EO31" s="103">
        <v>1731163.1</v>
      </c>
      <c r="EP31" s="103">
        <v>175375.8</v>
      </c>
      <c r="EQ31" s="103">
        <v>299272.90000000002</v>
      </c>
      <c r="ER31" s="103">
        <v>444615.2</v>
      </c>
      <c r="ES31" s="103">
        <v>591208.5</v>
      </c>
      <c r="ET31" s="103">
        <v>744213.8</v>
      </c>
      <c r="EU31" s="103">
        <v>897201.7</v>
      </c>
      <c r="EV31" s="103">
        <v>1044509.2</v>
      </c>
      <c r="EW31" s="103">
        <v>1197051.2</v>
      </c>
      <c r="EX31" s="103">
        <v>1347766.6</v>
      </c>
      <c r="EY31" s="103">
        <v>1484448.2</v>
      </c>
      <c r="EZ31" s="103">
        <v>1617641.5</v>
      </c>
      <c r="FA31" s="103">
        <v>1793384.9</v>
      </c>
      <c r="FB31" s="103">
        <v>187664.6</v>
      </c>
      <c r="FC31" s="103">
        <v>324493.7</v>
      </c>
      <c r="FD31" s="103">
        <v>490658</v>
      </c>
      <c r="FE31" s="103">
        <v>655834</v>
      </c>
      <c r="FF31" s="103">
        <v>805791.9</v>
      </c>
      <c r="FG31" s="103">
        <v>948264.6</v>
      </c>
      <c r="FH31" s="103">
        <v>1150559.7</v>
      </c>
      <c r="FI31" s="103">
        <v>1287584.3999999999</v>
      </c>
      <c r="FJ31" s="103">
        <v>1421474.4</v>
      </c>
      <c r="FK31" s="103">
        <v>1605006.5</v>
      </c>
      <c r="FL31" s="103">
        <v>1762583.2</v>
      </c>
      <c r="FM31" s="103">
        <v>1986950.3536098001</v>
      </c>
      <c r="FN31" s="103">
        <v>138464.70000000001</v>
      </c>
      <c r="FO31" s="103">
        <v>244684.58</v>
      </c>
      <c r="FP31" s="103">
        <v>405490.18466502998</v>
      </c>
      <c r="FQ31" s="103">
        <v>537884.70456759003</v>
      </c>
      <c r="FR31" s="103">
        <v>705523.54669559002</v>
      </c>
      <c r="FS31" s="103">
        <v>860618.97388294002</v>
      </c>
      <c r="FT31" s="103">
        <v>999348.05248185003</v>
      </c>
      <c r="FU31" s="103">
        <v>1141757.1977391499</v>
      </c>
      <c r="FV31" s="103">
        <v>1282973.9717403699</v>
      </c>
      <c r="FW31" s="103">
        <v>1446215.1484914101</v>
      </c>
      <c r="FX31" s="1">
        <v>1593352.1904168101</v>
      </c>
      <c r="FY31" s="103">
        <v>1698595.2434501001</v>
      </c>
      <c r="FZ31" s="96">
        <v>139829.53115975001</v>
      </c>
      <c r="GA31" s="96">
        <v>261041.58083488001</v>
      </c>
      <c r="GB31" s="96">
        <v>387100.08247308998</v>
      </c>
      <c r="GC31" s="103">
        <v>519975.34125276998</v>
      </c>
      <c r="GD31" s="103">
        <v>669510.70524102997</v>
      </c>
      <c r="GE31" s="103">
        <v>867782.79615427996</v>
      </c>
      <c r="GF31" s="103">
        <v>1021516.05975763</v>
      </c>
      <c r="GG31" s="1">
        <v>1205877.0459676201</v>
      </c>
      <c r="GH31" s="1">
        <v>1319903.41371755</v>
      </c>
      <c r="GI31" s="1">
        <v>1451244.4386398799</v>
      </c>
      <c r="GJ31" s="1">
        <v>1626253.97472394</v>
      </c>
      <c r="GK31" s="1">
        <v>1819190.5280764396</v>
      </c>
    </row>
    <row r="32" spans="1:193" x14ac:dyDescent="0.25">
      <c r="A32" s="79" t="s">
        <v>163</v>
      </c>
      <c r="B32" s="103">
        <v>0</v>
      </c>
      <c r="C32" s="103">
        <v>112.4</v>
      </c>
      <c r="D32" s="103">
        <v>687.8</v>
      </c>
      <c r="E32" s="103">
        <v>902.5</v>
      </c>
      <c r="F32" s="103">
        <v>1051.5999999999999</v>
      </c>
      <c r="G32" s="103">
        <v>1170.7</v>
      </c>
      <c r="H32" s="103">
        <v>1468.1</v>
      </c>
      <c r="I32" s="103">
        <v>1500.5</v>
      </c>
      <c r="J32" s="103">
        <v>1720.7</v>
      </c>
      <c r="K32" s="103">
        <v>1859.3</v>
      </c>
      <c r="L32" s="103">
        <v>1999.6</v>
      </c>
      <c r="M32" s="103">
        <v>2096.8000000000002</v>
      </c>
      <c r="N32" s="103">
        <v>0</v>
      </c>
      <c r="O32" s="103">
        <v>964</v>
      </c>
      <c r="P32" s="103">
        <v>1153.0999999999999</v>
      </c>
      <c r="Q32" s="103">
        <v>1308.8</v>
      </c>
      <c r="R32" s="103">
        <v>1517.3</v>
      </c>
      <c r="S32" s="103">
        <v>1644.7</v>
      </c>
      <c r="T32" s="103">
        <v>1771.3</v>
      </c>
      <c r="U32" s="103">
        <v>1849.3</v>
      </c>
      <c r="V32" s="103">
        <v>1991.7</v>
      </c>
      <c r="W32" s="103">
        <v>2238</v>
      </c>
      <c r="X32" s="103">
        <v>2370</v>
      </c>
      <c r="Y32" s="103">
        <v>2497.9</v>
      </c>
      <c r="Z32" s="103">
        <v>988.6</v>
      </c>
      <c r="AA32" s="103">
        <v>1118</v>
      </c>
      <c r="AB32" s="103">
        <v>1296.0999999999999</v>
      </c>
      <c r="AC32" s="103">
        <v>1381.5</v>
      </c>
      <c r="AD32" s="103">
        <v>1810.1</v>
      </c>
      <c r="AE32" s="103">
        <v>2097.8000000000002</v>
      </c>
      <c r="AF32" s="103">
        <v>2296.5</v>
      </c>
      <c r="AG32" s="103">
        <v>2425.4</v>
      </c>
      <c r="AH32" s="103">
        <v>2566.3000000000002</v>
      </c>
      <c r="AI32" s="103">
        <v>2706.2</v>
      </c>
      <c r="AJ32" s="103">
        <v>2976.9</v>
      </c>
      <c r="AK32" s="103">
        <v>3088.3</v>
      </c>
      <c r="AL32" s="103">
        <v>653.5</v>
      </c>
      <c r="AM32" s="103">
        <v>867.8</v>
      </c>
      <c r="AN32" s="103">
        <v>1319.3</v>
      </c>
      <c r="AO32" s="103">
        <v>1494.6</v>
      </c>
      <c r="AP32" s="103">
        <v>1857.3</v>
      </c>
      <c r="AQ32" s="103">
        <v>2019.4</v>
      </c>
      <c r="AR32" s="103">
        <v>2247.5</v>
      </c>
      <c r="AS32" s="103">
        <v>2449.1</v>
      </c>
      <c r="AT32" s="103">
        <v>2713.3</v>
      </c>
      <c r="AU32" s="103">
        <v>2825.4</v>
      </c>
      <c r="AV32" s="103">
        <v>3050.8</v>
      </c>
      <c r="AW32" s="103">
        <v>3106</v>
      </c>
      <c r="AX32" s="103">
        <v>1506.8</v>
      </c>
      <c r="AY32" s="103">
        <v>1862.6</v>
      </c>
      <c r="AZ32" s="103">
        <v>2074.1999999999998</v>
      </c>
      <c r="BA32" s="103">
        <v>2243.6999999999998</v>
      </c>
      <c r="BB32" s="103">
        <v>2471.5</v>
      </c>
      <c r="BC32" s="103">
        <v>2840.9</v>
      </c>
      <c r="BD32" s="103">
        <v>3270.1</v>
      </c>
      <c r="BE32" s="103">
        <v>3378.3</v>
      </c>
      <c r="BF32" s="103">
        <v>3482.1</v>
      </c>
      <c r="BG32" s="103">
        <v>3611.8</v>
      </c>
      <c r="BH32" s="103">
        <v>3803.2</v>
      </c>
      <c r="BI32" s="103">
        <v>3890.1</v>
      </c>
      <c r="BJ32" s="103">
        <v>1318.5</v>
      </c>
      <c r="BK32" s="103">
        <v>1713.6</v>
      </c>
      <c r="BL32" s="103">
        <v>1918.4</v>
      </c>
      <c r="BM32" s="103">
        <v>2165.6999999999998</v>
      </c>
      <c r="BN32" s="103">
        <v>2389.1999999999998</v>
      </c>
      <c r="BO32" s="103">
        <v>2613.4</v>
      </c>
      <c r="BP32" s="103">
        <v>2799.1</v>
      </c>
      <c r="BQ32" s="103">
        <v>3007.2</v>
      </c>
      <c r="BR32" s="103">
        <v>3115.8</v>
      </c>
      <c r="BS32" s="103">
        <v>3238.1</v>
      </c>
      <c r="BT32" s="103">
        <v>3503.2</v>
      </c>
      <c r="BU32" s="103">
        <v>4203.1000000000004</v>
      </c>
      <c r="BV32" s="103">
        <v>671.5</v>
      </c>
      <c r="BW32" s="103">
        <v>845.8</v>
      </c>
      <c r="BX32" s="103">
        <v>1002.2</v>
      </c>
      <c r="BY32" s="103">
        <v>1628.1</v>
      </c>
      <c r="BZ32" s="103">
        <v>1912.7</v>
      </c>
      <c r="CA32" s="103">
        <v>2130.5</v>
      </c>
      <c r="CB32" s="103">
        <v>2435.6</v>
      </c>
      <c r="CC32" s="103">
        <v>2595.6999999999998</v>
      </c>
      <c r="CD32" s="103">
        <v>2764.5</v>
      </c>
      <c r="CE32" s="103">
        <v>2980.9</v>
      </c>
      <c r="CF32" s="103">
        <v>3239.3</v>
      </c>
      <c r="CG32" s="103">
        <v>3617</v>
      </c>
      <c r="CH32" s="103">
        <v>762.1</v>
      </c>
      <c r="CI32" s="103">
        <v>1006.2</v>
      </c>
      <c r="CJ32" s="103">
        <v>1219.5</v>
      </c>
      <c r="CK32" s="103">
        <v>1857.3</v>
      </c>
      <c r="CL32" s="103">
        <v>2092.3000000000002</v>
      </c>
      <c r="CM32" s="103">
        <v>2174.3000000000002</v>
      </c>
      <c r="CN32" s="103">
        <v>2560</v>
      </c>
      <c r="CO32" s="103">
        <v>4466.1000000000004</v>
      </c>
      <c r="CP32" s="103">
        <v>4681.8999999999996</v>
      </c>
      <c r="CQ32" s="103">
        <v>5358.2</v>
      </c>
      <c r="CR32" s="103">
        <v>5619.8</v>
      </c>
      <c r="CS32" s="103">
        <v>6037.8</v>
      </c>
      <c r="CT32" s="103">
        <v>332</v>
      </c>
      <c r="CU32" s="103">
        <v>2285.9</v>
      </c>
      <c r="CV32" s="103">
        <v>2594.4</v>
      </c>
      <c r="CW32" s="103">
        <v>2780.2</v>
      </c>
      <c r="CX32" s="103">
        <v>2927.4</v>
      </c>
      <c r="CY32" s="103">
        <v>3109.3</v>
      </c>
      <c r="CZ32" s="103">
        <v>4356.7</v>
      </c>
      <c r="DA32" s="103">
        <v>4552.2</v>
      </c>
      <c r="DB32" s="103">
        <v>4773.5</v>
      </c>
      <c r="DC32" s="103">
        <v>4971.3999999999996</v>
      </c>
      <c r="DD32" s="103">
        <v>5160.5</v>
      </c>
      <c r="DE32" s="103">
        <v>5946.1</v>
      </c>
      <c r="DF32" s="103">
        <v>606</v>
      </c>
      <c r="DG32" s="103">
        <v>1261.3</v>
      </c>
      <c r="DH32" s="103">
        <v>1865.8</v>
      </c>
      <c r="DI32" s="103">
        <v>2131.1999999999998</v>
      </c>
      <c r="DJ32" s="103">
        <v>2309.6</v>
      </c>
      <c r="DK32" s="103">
        <v>2710.5</v>
      </c>
      <c r="DL32" s="103">
        <v>3665.1</v>
      </c>
      <c r="DM32" s="103">
        <v>4115.5</v>
      </c>
      <c r="DN32" s="103">
        <v>4397.6000000000004</v>
      </c>
      <c r="DO32" s="103">
        <v>5057.1000000000004</v>
      </c>
      <c r="DP32" s="103">
        <v>5277.8</v>
      </c>
      <c r="DQ32" s="103">
        <v>5740</v>
      </c>
      <c r="DR32" s="103">
        <v>695.5</v>
      </c>
      <c r="DS32" s="103">
        <v>826.4</v>
      </c>
      <c r="DT32" s="103">
        <v>931.5</v>
      </c>
      <c r="DU32" s="103">
        <v>1446.7</v>
      </c>
      <c r="DV32" s="103">
        <v>1584.1</v>
      </c>
      <c r="DW32" s="103">
        <v>2115.1999999999998</v>
      </c>
      <c r="DX32" s="103">
        <v>2952.3</v>
      </c>
      <c r="DY32" s="103">
        <v>3361.6</v>
      </c>
      <c r="DZ32" s="103">
        <v>3805.5</v>
      </c>
      <c r="EA32" s="103">
        <v>4386.3999999999996</v>
      </c>
      <c r="EB32" s="103">
        <v>4737.8</v>
      </c>
      <c r="EC32" s="103">
        <v>5173.8</v>
      </c>
      <c r="ED32" s="103">
        <v>879.9</v>
      </c>
      <c r="EE32" s="103">
        <v>1181.5999999999999</v>
      </c>
      <c r="EF32" s="103">
        <v>1413.2</v>
      </c>
      <c r="EG32" s="103">
        <v>2458.5</v>
      </c>
      <c r="EH32" s="103">
        <v>2744.9</v>
      </c>
      <c r="EI32" s="103">
        <v>2951</v>
      </c>
      <c r="EJ32" s="103">
        <v>3368.4</v>
      </c>
      <c r="EK32" s="103">
        <v>4369.3999999999996</v>
      </c>
      <c r="EL32" s="103">
        <v>4508.8</v>
      </c>
      <c r="EM32" s="103">
        <v>5074.7</v>
      </c>
      <c r="EN32" s="103">
        <v>5396.5</v>
      </c>
      <c r="EO32" s="103">
        <v>5819.8</v>
      </c>
      <c r="EP32" s="103">
        <v>841.8</v>
      </c>
      <c r="EQ32" s="103">
        <v>1246</v>
      </c>
      <c r="ER32" s="103">
        <v>1428.9</v>
      </c>
      <c r="ES32" s="103">
        <v>2185.8000000000002</v>
      </c>
      <c r="ET32" s="103">
        <v>2337.9</v>
      </c>
      <c r="EU32" s="103">
        <v>2785.7</v>
      </c>
      <c r="EV32" s="103">
        <v>2912.7</v>
      </c>
      <c r="EW32" s="103">
        <v>3797.9</v>
      </c>
      <c r="EX32" s="103">
        <v>4239.8</v>
      </c>
      <c r="EY32" s="103">
        <v>4836</v>
      </c>
      <c r="EZ32" s="103">
        <v>5151.3</v>
      </c>
      <c r="FA32" s="103">
        <v>5403.6</v>
      </c>
      <c r="FB32" s="103">
        <v>503.7</v>
      </c>
      <c r="FC32" s="103">
        <v>1224.5</v>
      </c>
      <c r="FD32" s="103">
        <v>1581</v>
      </c>
      <c r="FE32" s="103">
        <v>2203.9</v>
      </c>
      <c r="FF32" s="103">
        <v>2372.4</v>
      </c>
      <c r="FG32" s="103">
        <v>2667.7</v>
      </c>
      <c r="FH32" s="103">
        <v>3531.4</v>
      </c>
      <c r="FI32" s="103">
        <v>4141.6000000000004</v>
      </c>
      <c r="FJ32" s="103">
        <v>4279.7</v>
      </c>
      <c r="FK32" s="103">
        <v>5031.5</v>
      </c>
      <c r="FL32" s="103">
        <v>5420.4</v>
      </c>
      <c r="FM32" s="103">
        <v>5747.9988928800003</v>
      </c>
      <c r="FN32" s="103">
        <v>872.1</v>
      </c>
      <c r="FO32" s="103">
        <v>1520.9</v>
      </c>
      <c r="FP32" s="103">
        <v>1875.49311704</v>
      </c>
      <c r="FQ32" s="103">
        <v>2061.2996103800001</v>
      </c>
      <c r="FR32" s="103">
        <v>2482.7917459700002</v>
      </c>
      <c r="FS32" s="103">
        <v>3417.41030374</v>
      </c>
      <c r="FT32" s="103">
        <v>4259.1833385399996</v>
      </c>
      <c r="FU32" s="103">
        <v>4575.3463382600003</v>
      </c>
      <c r="FV32" s="103">
        <v>4951.14797017</v>
      </c>
      <c r="FW32" s="103">
        <v>5884.0919465099996</v>
      </c>
      <c r="FX32" s="1">
        <v>6362.50422093</v>
      </c>
      <c r="FY32" s="103">
        <v>6566.5187763599997</v>
      </c>
      <c r="FZ32" s="96">
        <v>244.44599310999999</v>
      </c>
      <c r="GA32" s="96">
        <v>1534.9190090300001</v>
      </c>
      <c r="GB32" s="96">
        <v>1818.04460313</v>
      </c>
      <c r="GC32" s="103">
        <v>2714.8595146299999</v>
      </c>
      <c r="GD32" s="103">
        <v>3133.33870544</v>
      </c>
      <c r="GE32" s="103">
        <v>3414.5570510299999</v>
      </c>
      <c r="GF32" s="103">
        <v>4241.7371863799999</v>
      </c>
      <c r="GG32" s="1">
        <v>4687.6622205100002</v>
      </c>
      <c r="GH32" s="1">
        <v>6558.8671282300002</v>
      </c>
      <c r="GI32" s="1">
        <v>6878.6718953899999</v>
      </c>
      <c r="GJ32" s="1">
        <v>7349.7655315800002</v>
      </c>
      <c r="GK32" s="1">
        <v>8225.1679728200052</v>
      </c>
    </row>
    <row r="33" spans="1:193" x14ac:dyDescent="0.25">
      <c r="A33" s="78" t="s">
        <v>164</v>
      </c>
      <c r="B33" s="103">
        <v>0</v>
      </c>
      <c r="C33" s="103">
        <v>62.9</v>
      </c>
      <c r="D33" s="103">
        <v>240.7</v>
      </c>
      <c r="E33" s="103">
        <v>240.7</v>
      </c>
      <c r="F33" s="103">
        <v>339.5</v>
      </c>
      <c r="G33" s="103">
        <v>339.5</v>
      </c>
      <c r="H33" s="103">
        <v>463.7</v>
      </c>
      <c r="I33" s="103">
        <v>463.7</v>
      </c>
      <c r="J33" s="103">
        <v>588.5</v>
      </c>
      <c r="K33" s="103">
        <v>1058.5</v>
      </c>
      <c r="L33" s="103">
        <v>1144.9000000000001</v>
      </c>
      <c r="M33" s="103">
        <v>1505.2</v>
      </c>
      <c r="N33" s="103">
        <v>1038.4000000000001</v>
      </c>
      <c r="O33" s="103">
        <v>1038.4000000000001</v>
      </c>
      <c r="P33" s="103">
        <v>1038.4000000000001</v>
      </c>
      <c r="Q33" s="103">
        <v>1125.4000000000001</v>
      </c>
      <c r="R33" s="103">
        <v>1312.4</v>
      </c>
      <c r="S33" s="103">
        <v>1805.1</v>
      </c>
      <c r="T33" s="103">
        <v>2424.1</v>
      </c>
      <c r="U33" s="103">
        <v>2515.1999999999998</v>
      </c>
      <c r="V33" s="103">
        <v>2927.4</v>
      </c>
      <c r="W33" s="103">
        <v>2927.4</v>
      </c>
      <c r="X33" s="103">
        <v>2939.3</v>
      </c>
      <c r="Y33" s="103">
        <v>3478.4</v>
      </c>
      <c r="Z33" s="103">
        <v>0</v>
      </c>
      <c r="AA33" s="103">
        <v>512</v>
      </c>
      <c r="AB33" s="103">
        <v>878.4</v>
      </c>
      <c r="AC33" s="103">
        <v>878.4</v>
      </c>
      <c r="AD33" s="103">
        <v>946.2</v>
      </c>
      <c r="AE33" s="103">
        <v>1047.5999999999999</v>
      </c>
      <c r="AF33" s="103">
        <v>1386</v>
      </c>
      <c r="AG33" s="103">
        <v>1494.8</v>
      </c>
      <c r="AH33" s="103">
        <v>1611.5</v>
      </c>
      <c r="AI33" s="103">
        <v>1953.4</v>
      </c>
      <c r="AJ33" s="103">
        <v>2621</v>
      </c>
      <c r="AK33" s="103">
        <v>3464.9</v>
      </c>
      <c r="AL33" s="103">
        <v>251.7</v>
      </c>
      <c r="AM33" s="103">
        <v>774.7</v>
      </c>
      <c r="AN33" s="103">
        <v>1079.5999999999999</v>
      </c>
      <c r="AO33" s="103">
        <v>1236.3</v>
      </c>
      <c r="AP33" s="103">
        <v>1921</v>
      </c>
      <c r="AQ33" s="103">
        <v>2456.1</v>
      </c>
      <c r="AR33" s="103">
        <v>2938.2</v>
      </c>
      <c r="AS33" s="103">
        <v>3846.3</v>
      </c>
      <c r="AT33" s="103">
        <v>4412.6000000000004</v>
      </c>
      <c r="AU33" s="103">
        <v>5438.5</v>
      </c>
      <c r="AV33" s="103">
        <v>6050.7</v>
      </c>
      <c r="AW33" s="103">
        <v>8043.6</v>
      </c>
      <c r="AX33" s="103">
        <v>0</v>
      </c>
      <c r="AY33" s="103">
        <v>763.6</v>
      </c>
      <c r="AZ33" s="103">
        <v>1058.7</v>
      </c>
      <c r="BA33" s="103">
        <v>1416.8</v>
      </c>
      <c r="BB33" s="103">
        <v>2151</v>
      </c>
      <c r="BC33" s="103">
        <v>2665.7</v>
      </c>
      <c r="BD33" s="103">
        <v>3726.6</v>
      </c>
      <c r="BE33" s="103">
        <v>4250.8999999999996</v>
      </c>
      <c r="BF33" s="103">
        <v>4250.8999999999996</v>
      </c>
      <c r="BG33" s="103">
        <v>5671.5</v>
      </c>
      <c r="BH33" s="103">
        <v>6002.3</v>
      </c>
      <c r="BI33" s="103">
        <v>21752.1</v>
      </c>
      <c r="BJ33" s="103">
        <v>0</v>
      </c>
      <c r="BK33" s="103">
        <v>741.8</v>
      </c>
      <c r="BL33" s="103">
        <v>741.8</v>
      </c>
      <c r="BM33" s="103">
        <v>1290.5</v>
      </c>
      <c r="BN33" s="103">
        <v>1832.1</v>
      </c>
      <c r="BO33" s="103">
        <v>2221.1</v>
      </c>
      <c r="BP33" s="103">
        <v>2353.9</v>
      </c>
      <c r="BQ33" s="103">
        <v>3002.3</v>
      </c>
      <c r="BR33" s="103">
        <v>3079.2</v>
      </c>
      <c r="BS33" s="103">
        <v>3405.5</v>
      </c>
      <c r="BT33" s="103">
        <v>3735.7</v>
      </c>
      <c r="BU33" s="103">
        <v>4671.6000000000004</v>
      </c>
      <c r="BV33" s="103">
        <v>0</v>
      </c>
      <c r="BW33" s="103">
        <v>76.900000000000006</v>
      </c>
      <c r="BX33" s="103">
        <v>788.4</v>
      </c>
      <c r="BY33" s="103">
        <v>788.4</v>
      </c>
      <c r="BZ33" s="103">
        <v>1439.7</v>
      </c>
      <c r="CA33" s="103">
        <v>1733.5</v>
      </c>
      <c r="CB33" s="103">
        <v>1949.9</v>
      </c>
      <c r="CC33" s="103">
        <v>2266.8000000000002</v>
      </c>
      <c r="CD33" s="103">
        <v>2526.1</v>
      </c>
      <c r="CE33" s="103">
        <v>2781.2</v>
      </c>
      <c r="CF33" s="103">
        <v>3244.6</v>
      </c>
      <c r="CG33" s="103">
        <v>3484.8</v>
      </c>
      <c r="CH33" s="103">
        <v>0</v>
      </c>
      <c r="CI33" s="103">
        <v>1367.1</v>
      </c>
      <c r="CJ33" s="103">
        <v>1649.8</v>
      </c>
      <c r="CK33" s="103">
        <v>1649.8</v>
      </c>
      <c r="CL33" s="103">
        <v>1649.8</v>
      </c>
      <c r="CM33" s="103">
        <v>2071.3000000000002</v>
      </c>
      <c r="CN33" s="103">
        <v>2071.3000000000002</v>
      </c>
      <c r="CO33" s="103">
        <v>2669.8</v>
      </c>
      <c r="CP33" s="103">
        <v>2669.8</v>
      </c>
      <c r="CQ33" s="103">
        <v>2795.5</v>
      </c>
      <c r="CR33" s="103">
        <v>2795.5</v>
      </c>
      <c r="CS33" s="103">
        <v>3229.8</v>
      </c>
      <c r="CT33" s="103">
        <v>0</v>
      </c>
      <c r="CU33" s="103">
        <v>4439.2</v>
      </c>
      <c r="CV33" s="103">
        <v>4864.6000000000004</v>
      </c>
      <c r="CW33" s="103">
        <v>4864.6000000000004</v>
      </c>
      <c r="CX33" s="103">
        <v>1136.2</v>
      </c>
      <c r="CY33" s="103">
        <v>5575.5</v>
      </c>
      <c r="CZ33" s="103">
        <v>5575.5</v>
      </c>
      <c r="DA33" s="103">
        <v>5575.5</v>
      </c>
      <c r="DB33" s="103">
        <v>5575.5</v>
      </c>
      <c r="DC33" s="103">
        <v>9470.7999999999993</v>
      </c>
      <c r="DD33" s="103">
        <v>9470.7999999999993</v>
      </c>
      <c r="DE33" s="103">
        <v>11087.5</v>
      </c>
      <c r="DF33" s="103">
        <v>0</v>
      </c>
      <c r="DG33" s="103">
        <v>0</v>
      </c>
      <c r="DH33" s="103">
        <v>3241.7</v>
      </c>
      <c r="DI33" s="103">
        <v>3241.7</v>
      </c>
      <c r="DJ33" s="103">
        <v>3241.7</v>
      </c>
      <c r="DK33" s="103">
        <v>3241.7</v>
      </c>
      <c r="DL33" s="103">
        <v>4322.1000000000004</v>
      </c>
      <c r="DM33" s="103">
        <v>4789.6000000000004</v>
      </c>
      <c r="DN33" s="103">
        <v>5077.5</v>
      </c>
      <c r="DO33" s="103">
        <v>5077.5</v>
      </c>
      <c r="DP33" s="103">
        <v>5597.9</v>
      </c>
      <c r="DQ33" s="103">
        <v>11031.2</v>
      </c>
      <c r="DR33" s="103">
        <v>920.6</v>
      </c>
      <c r="DS33" s="103">
        <v>1514.3</v>
      </c>
      <c r="DT33" s="103">
        <v>1514.3</v>
      </c>
      <c r="DU33" s="103">
        <v>3951.7</v>
      </c>
      <c r="DV33" s="103">
        <v>7544.4</v>
      </c>
      <c r="DW33" s="103">
        <v>13474.6</v>
      </c>
      <c r="DX33" s="103">
        <v>13474.6</v>
      </c>
      <c r="DY33" s="103">
        <v>13474.6</v>
      </c>
      <c r="DZ33" s="103">
        <v>13474.6</v>
      </c>
      <c r="EA33" s="103">
        <v>18513.7</v>
      </c>
      <c r="EB33" s="103">
        <v>18513.7</v>
      </c>
      <c r="EC33" s="103">
        <v>19629.099999999999</v>
      </c>
      <c r="ED33" s="103">
        <v>14646.9</v>
      </c>
      <c r="EE33" s="103">
        <v>16353.2</v>
      </c>
      <c r="EF33" s="103">
        <v>16353.2</v>
      </c>
      <c r="EG33" s="103">
        <v>16353.2</v>
      </c>
      <c r="EH33" s="103">
        <v>19296.099999999999</v>
      </c>
      <c r="EI33" s="103">
        <v>19296.099999999999</v>
      </c>
      <c r="EJ33" s="103">
        <v>31745.200000000001</v>
      </c>
      <c r="EK33" s="103">
        <v>31745.4</v>
      </c>
      <c r="EL33" s="103">
        <v>34688.699999999997</v>
      </c>
      <c r="EM33" s="103">
        <v>34688.699999999997</v>
      </c>
      <c r="EN33" s="103">
        <v>37265.199999999997</v>
      </c>
      <c r="EO33" s="103">
        <v>46362.8</v>
      </c>
      <c r="EP33" s="103">
        <v>0</v>
      </c>
      <c r="EQ33" s="103">
        <v>3863.8</v>
      </c>
      <c r="ER33" s="103">
        <v>11765.6</v>
      </c>
      <c r="ES33" s="103">
        <v>11765.6</v>
      </c>
      <c r="ET33" s="103">
        <v>14325.4</v>
      </c>
      <c r="EU33" s="103">
        <v>14325.4</v>
      </c>
      <c r="EV33" s="103">
        <v>14325.4</v>
      </c>
      <c r="EW33" s="103">
        <v>16322.6</v>
      </c>
      <c r="EX33" s="103">
        <v>16322.6</v>
      </c>
      <c r="EY33" s="103">
        <v>17605.2</v>
      </c>
      <c r="EZ33" s="103">
        <v>17605.2</v>
      </c>
      <c r="FA33" s="103">
        <v>17605.400000000001</v>
      </c>
      <c r="FB33" s="103">
        <v>1841.9</v>
      </c>
      <c r="FC33" s="103">
        <v>3684.2</v>
      </c>
      <c r="FD33" s="103">
        <v>3684.2</v>
      </c>
      <c r="FE33" s="103">
        <v>3684.2</v>
      </c>
      <c r="FF33" s="103">
        <v>5657</v>
      </c>
      <c r="FG33" s="103">
        <v>12741.4</v>
      </c>
      <c r="FH33" s="103">
        <v>14941.1</v>
      </c>
      <c r="FI33" s="103">
        <v>15120.7</v>
      </c>
      <c r="FJ33" s="103">
        <v>15120.7</v>
      </c>
      <c r="FK33" s="103">
        <v>15120.7</v>
      </c>
      <c r="FL33" s="103">
        <v>15658.5</v>
      </c>
      <c r="FM33" s="103">
        <v>38515.392506889999</v>
      </c>
      <c r="FN33" s="103">
        <v>0</v>
      </c>
      <c r="FO33" s="103">
        <v>0</v>
      </c>
      <c r="FP33" s="103">
        <v>0</v>
      </c>
      <c r="FQ33" s="103">
        <v>0</v>
      </c>
      <c r="FR33" s="103">
        <v>31390.875</v>
      </c>
      <c r="FS33" s="103">
        <v>68187.0625</v>
      </c>
      <c r="FT33" s="103">
        <v>74500.775500000003</v>
      </c>
      <c r="FU33" s="103">
        <v>74487.088000000003</v>
      </c>
      <c r="FV33" s="103">
        <v>74482.384953390007</v>
      </c>
      <c r="FW33" s="103">
        <v>74506.134953390007</v>
      </c>
      <c r="FX33" s="1">
        <v>74551.340714389997</v>
      </c>
      <c r="FY33" s="103">
        <v>102563.83210739</v>
      </c>
      <c r="FZ33" s="96">
        <v>0</v>
      </c>
      <c r="GA33" s="96">
        <v>0</v>
      </c>
      <c r="GB33" s="96">
        <v>0</v>
      </c>
      <c r="GC33" s="103">
        <v>0</v>
      </c>
      <c r="GD33" s="103">
        <v>0</v>
      </c>
      <c r="GE33" s="103">
        <v>0</v>
      </c>
      <c r="GF33" s="103">
        <v>17739.015415000002</v>
      </c>
      <c r="GG33" s="1">
        <v>17739.015415000002</v>
      </c>
      <c r="GH33" s="1">
        <v>17739.015415000002</v>
      </c>
      <c r="GI33" s="1">
        <v>17739.015415000002</v>
      </c>
      <c r="GJ33" s="1">
        <v>17741.910719309999</v>
      </c>
      <c r="GK33" s="1">
        <v>62613.608521439994</v>
      </c>
    </row>
    <row r="34" spans="1:193" x14ac:dyDescent="0.25">
      <c r="A34" s="79" t="s">
        <v>165</v>
      </c>
      <c r="B34" s="103">
        <v>58160</v>
      </c>
      <c r="C34" s="103">
        <v>84213</v>
      </c>
      <c r="D34" s="103">
        <v>165897</v>
      </c>
      <c r="E34" s="103">
        <v>169526.3</v>
      </c>
      <c r="F34" s="103">
        <v>193536.2</v>
      </c>
      <c r="G34" s="103">
        <v>208758.5</v>
      </c>
      <c r="H34" s="103">
        <v>267396</v>
      </c>
      <c r="I34" s="103">
        <v>291755.5</v>
      </c>
      <c r="J34" s="103">
        <v>374408.6</v>
      </c>
      <c r="K34" s="103">
        <v>399155.4</v>
      </c>
      <c r="L34" s="103">
        <v>422961.2</v>
      </c>
      <c r="M34" s="103">
        <v>436702.1</v>
      </c>
      <c r="N34" s="103">
        <v>57241.9</v>
      </c>
      <c r="O34" s="103">
        <v>77679.5</v>
      </c>
      <c r="P34" s="103">
        <v>182801.4</v>
      </c>
      <c r="Q34" s="103">
        <v>192388.8</v>
      </c>
      <c r="R34" s="103">
        <v>212199</v>
      </c>
      <c r="S34" s="103">
        <v>225072.6</v>
      </c>
      <c r="T34" s="103">
        <v>268591.09999999998</v>
      </c>
      <c r="U34" s="103">
        <v>291214.40000000002</v>
      </c>
      <c r="V34" s="103">
        <v>354783.4</v>
      </c>
      <c r="W34" s="103">
        <v>391902.5</v>
      </c>
      <c r="X34" s="103">
        <v>408637.7</v>
      </c>
      <c r="Y34" s="103">
        <v>419642.3</v>
      </c>
      <c r="Z34" s="103">
        <v>46202.3</v>
      </c>
      <c r="AA34" s="103">
        <v>65574.3</v>
      </c>
      <c r="AB34" s="103">
        <v>145784.79999999999</v>
      </c>
      <c r="AC34" s="103">
        <v>152195.9</v>
      </c>
      <c r="AD34" s="103">
        <v>169719.1</v>
      </c>
      <c r="AE34" s="103">
        <v>178327.9</v>
      </c>
      <c r="AF34" s="103">
        <v>213793</v>
      </c>
      <c r="AG34" s="103">
        <v>230455</v>
      </c>
      <c r="AH34" s="103">
        <v>305229.40000000002</v>
      </c>
      <c r="AI34" s="103">
        <v>311565.5</v>
      </c>
      <c r="AJ34" s="103">
        <v>328560</v>
      </c>
      <c r="AK34" s="103">
        <v>340085.8</v>
      </c>
      <c r="AL34" s="103">
        <v>37649.300000000003</v>
      </c>
      <c r="AM34" s="103">
        <v>55570.2</v>
      </c>
      <c r="AN34" s="103">
        <v>130913.5</v>
      </c>
      <c r="AO34" s="103">
        <v>138524.5</v>
      </c>
      <c r="AP34" s="103">
        <v>159515.70000000001</v>
      </c>
      <c r="AQ34" s="103">
        <v>173612</v>
      </c>
      <c r="AR34" s="103">
        <v>212991.6</v>
      </c>
      <c r="AS34" s="103">
        <v>238018.1</v>
      </c>
      <c r="AT34" s="103">
        <v>316399.7</v>
      </c>
      <c r="AU34" s="103">
        <v>324951.3</v>
      </c>
      <c r="AV34" s="103">
        <v>336669.9</v>
      </c>
      <c r="AW34" s="103">
        <v>360106.7</v>
      </c>
      <c r="AX34" s="103">
        <v>41755.4</v>
      </c>
      <c r="AY34" s="103">
        <v>64169.5</v>
      </c>
      <c r="AZ34" s="103">
        <v>158981.6</v>
      </c>
      <c r="BA34" s="103">
        <v>167660.4</v>
      </c>
      <c r="BB34" s="103">
        <v>182257.7</v>
      </c>
      <c r="BC34" s="103">
        <v>195737.8</v>
      </c>
      <c r="BD34" s="103">
        <v>232959.4</v>
      </c>
      <c r="BE34" s="103">
        <v>256523.8</v>
      </c>
      <c r="BF34" s="103">
        <v>352796.1</v>
      </c>
      <c r="BG34" s="103">
        <v>359225.5</v>
      </c>
      <c r="BH34" s="103">
        <v>377054.4</v>
      </c>
      <c r="BI34" s="103">
        <v>401541.2</v>
      </c>
      <c r="BJ34" s="103">
        <v>40428.699999999997</v>
      </c>
      <c r="BK34" s="103">
        <v>58563.5</v>
      </c>
      <c r="BL34" s="103">
        <v>165756.9</v>
      </c>
      <c r="BM34" s="103">
        <v>174790.2</v>
      </c>
      <c r="BN34" s="103">
        <v>191748.2</v>
      </c>
      <c r="BO34" s="103">
        <v>227967.6</v>
      </c>
      <c r="BP34" s="103">
        <v>272478.7</v>
      </c>
      <c r="BQ34" s="103">
        <v>282917.09999999998</v>
      </c>
      <c r="BR34" s="103">
        <v>376655</v>
      </c>
      <c r="BS34" s="103">
        <v>386121.3</v>
      </c>
      <c r="BT34" s="103">
        <v>403815.7</v>
      </c>
      <c r="BU34" s="103">
        <v>449378</v>
      </c>
      <c r="BV34" s="103">
        <v>44525.7</v>
      </c>
      <c r="BW34" s="103">
        <v>57800.5</v>
      </c>
      <c r="BX34" s="103">
        <v>155978.4</v>
      </c>
      <c r="BY34" s="103">
        <v>167059.1</v>
      </c>
      <c r="BZ34" s="103">
        <v>185855.1</v>
      </c>
      <c r="CA34" s="103">
        <v>240003</v>
      </c>
      <c r="CB34" s="103">
        <v>287106.2</v>
      </c>
      <c r="CC34" s="103">
        <v>298897</v>
      </c>
      <c r="CD34" s="103">
        <v>384854.5</v>
      </c>
      <c r="CE34" s="103">
        <v>400816.3</v>
      </c>
      <c r="CF34" s="103">
        <v>423489.1</v>
      </c>
      <c r="CG34" s="103">
        <v>471770.9</v>
      </c>
      <c r="CH34" s="103">
        <v>60566.3</v>
      </c>
      <c r="CI34" s="103">
        <v>75147.8</v>
      </c>
      <c r="CJ34" s="103">
        <v>158094.1</v>
      </c>
      <c r="CK34" s="103">
        <v>204401.1</v>
      </c>
      <c r="CL34" s="103">
        <v>229761.9</v>
      </c>
      <c r="CM34" s="103">
        <v>298035.5</v>
      </c>
      <c r="CN34" s="103">
        <v>376591.6</v>
      </c>
      <c r="CO34" s="103">
        <v>386103.3</v>
      </c>
      <c r="CP34" s="103">
        <v>482449</v>
      </c>
      <c r="CQ34" s="103">
        <v>507543</v>
      </c>
      <c r="CR34" s="103">
        <v>537303.6</v>
      </c>
      <c r="CS34" s="103">
        <v>631400.80000000005</v>
      </c>
      <c r="CT34" s="103">
        <v>56741</v>
      </c>
      <c r="CU34" s="103">
        <v>67676.100000000006</v>
      </c>
      <c r="CV34" s="103">
        <v>161304.5</v>
      </c>
      <c r="CW34" s="103">
        <v>198989.9</v>
      </c>
      <c r="CX34" s="103">
        <v>223436.2</v>
      </c>
      <c r="CY34" s="103">
        <v>317266.3</v>
      </c>
      <c r="CZ34" s="103">
        <v>378198.6</v>
      </c>
      <c r="DA34" s="103">
        <v>386515.9</v>
      </c>
      <c r="DB34" s="103">
        <v>496461.4</v>
      </c>
      <c r="DC34" s="103">
        <v>565998</v>
      </c>
      <c r="DD34" s="103">
        <v>590632.80000000005</v>
      </c>
      <c r="DE34" s="103">
        <v>696079.6</v>
      </c>
      <c r="DF34" s="103">
        <v>62000.800000000003</v>
      </c>
      <c r="DG34" s="103">
        <v>72019.7</v>
      </c>
      <c r="DH34" s="103">
        <v>192458.9</v>
      </c>
      <c r="DI34" s="103">
        <v>246941.6</v>
      </c>
      <c r="DJ34" s="103">
        <v>271262.7</v>
      </c>
      <c r="DK34" s="103">
        <v>379030.7</v>
      </c>
      <c r="DL34" s="103">
        <v>428993.4</v>
      </c>
      <c r="DM34" s="103">
        <v>437930.8</v>
      </c>
      <c r="DN34" s="103">
        <v>592769.19999999995</v>
      </c>
      <c r="DO34" s="103">
        <v>645710.4</v>
      </c>
      <c r="DP34" s="103">
        <v>685750.2</v>
      </c>
      <c r="DQ34" s="103">
        <v>799960.2</v>
      </c>
      <c r="DR34" s="103">
        <v>52988.6</v>
      </c>
      <c r="DS34" s="103">
        <v>59356.3</v>
      </c>
      <c r="DT34" s="103">
        <v>238122.9</v>
      </c>
      <c r="DU34" s="103">
        <v>294450.2</v>
      </c>
      <c r="DV34" s="103">
        <v>315675</v>
      </c>
      <c r="DW34" s="103">
        <v>413017.2</v>
      </c>
      <c r="DX34" s="103">
        <v>460885.2</v>
      </c>
      <c r="DY34" s="103">
        <v>467816.9</v>
      </c>
      <c r="DZ34" s="103">
        <v>640547.80000000005</v>
      </c>
      <c r="EA34" s="103">
        <v>703961.2</v>
      </c>
      <c r="EB34" s="103">
        <v>744047.9</v>
      </c>
      <c r="EC34" s="103">
        <v>874589</v>
      </c>
      <c r="ED34" s="103">
        <v>51967.5</v>
      </c>
      <c r="EE34" s="103">
        <v>63643.4</v>
      </c>
      <c r="EF34" s="103">
        <v>253305.9</v>
      </c>
      <c r="EG34" s="103">
        <v>324093.90000000002</v>
      </c>
      <c r="EH34" s="103">
        <v>377352.6</v>
      </c>
      <c r="EI34" s="103">
        <v>498516.8</v>
      </c>
      <c r="EJ34" s="103">
        <v>559368</v>
      </c>
      <c r="EK34" s="103">
        <v>570156.19999999995</v>
      </c>
      <c r="EL34" s="103">
        <v>786507.8</v>
      </c>
      <c r="EM34" s="103">
        <v>858856.2</v>
      </c>
      <c r="EN34" s="103">
        <v>919164.1</v>
      </c>
      <c r="EO34" s="103">
        <v>1022347.5</v>
      </c>
      <c r="EP34" s="103">
        <v>75562</v>
      </c>
      <c r="EQ34" s="103">
        <v>87175.5</v>
      </c>
      <c r="ER34" s="103">
        <v>322630.59999999998</v>
      </c>
      <c r="ES34" s="103">
        <v>408499.20000000001</v>
      </c>
      <c r="ET34" s="103">
        <v>477413.3</v>
      </c>
      <c r="EU34" s="103">
        <v>598540.30000000005</v>
      </c>
      <c r="EV34" s="103">
        <v>656900.30000000005</v>
      </c>
      <c r="EW34" s="103">
        <v>677693.9</v>
      </c>
      <c r="EX34" s="103">
        <v>890414.7</v>
      </c>
      <c r="EY34" s="103">
        <v>1028870.7</v>
      </c>
      <c r="EZ34" s="103">
        <v>1120411.1000000001</v>
      </c>
      <c r="FA34" s="103">
        <v>1228710.3999999999</v>
      </c>
      <c r="FB34" s="103">
        <v>82981.5</v>
      </c>
      <c r="FC34" s="103">
        <v>122471</v>
      </c>
      <c r="FD34" s="103">
        <v>360574.9</v>
      </c>
      <c r="FE34" s="103">
        <v>488859.3</v>
      </c>
      <c r="FF34" s="103">
        <v>580258.69999999995</v>
      </c>
      <c r="FG34" s="103">
        <v>705997.8</v>
      </c>
      <c r="FH34" s="103">
        <v>820072.8</v>
      </c>
      <c r="FI34" s="103">
        <v>922394.8</v>
      </c>
      <c r="FJ34" s="103">
        <v>1183265.7</v>
      </c>
      <c r="FK34" s="103">
        <v>1294873.6000000001</v>
      </c>
      <c r="FL34" s="103">
        <v>1372882.8</v>
      </c>
      <c r="FM34" s="103">
        <v>1517253.8600337601</v>
      </c>
      <c r="FN34" s="103">
        <v>91456.2</v>
      </c>
      <c r="FO34" s="103">
        <v>264699.3</v>
      </c>
      <c r="FP34" s="103">
        <v>511578.91389458999</v>
      </c>
      <c r="FQ34" s="103">
        <v>617387.00371665996</v>
      </c>
      <c r="FR34" s="103">
        <v>689288.63838559005</v>
      </c>
      <c r="FS34" s="103">
        <v>811462.75934895</v>
      </c>
      <c r="FT34" s="103">
        <v>912481.01319494005</v>
      </c>
      <c r="FU34" s="103">
        <v>1136856.7388091399</v>
      </c>
      <c r="FV34" s="103">
        <v>1398852.71251159</v>
      </c>
      <c r="FW34" s="103">
        <v>1470339.9949431501</v>
      </c>
      <c r="FX34" s="1">
        <v>1538759.6610329</v>
      </c>
      <c r="FY34" s="103">
        <v>1681308.4237788101</v>
      </c>
      <c r="FZ34" s="96">
        <v>114778.18115136999</v>
      </c>
      <c r="GA34" s="96">
        <v>340586.06766952999</v>
      </c>
      <c r="GB34" s="96">
        <v>624542.44857107999</v>
      </c>
      <c r="GC34" s="103">
        <v>697494.74109506002</v>
      </c>
      <c r="GD34" s="103">
        <v>759597.68835981004</v>
      </c>
      <c r="GE34" s="103">
        <v>915238.33453424997</v>
      </c>
      <c r="GF34" s="103">
        <v>1069658.20269676</v>
      </c>
      <c r="GG34" s="1">
        <v>1348334.51357543</v>
      </c>
      <c r="GH34" s="1">
        <v>1585735.43540705</v>
      </c>
      <c r="GI34" s="1">
        <v>1650828.6539996101</v>
      </c>
      <c r="GJ34" s="1">
        <v>1725349.4323545101</v>
      </c>
      <c r="GK34" s="1">
        <v>1901219.8542044801</v>
      </c>
    </row>
    <row r="35" spans="1:193" x14ac:dyDescent="0.25">
      <c r="A35" s="78" t="s">
        <v>166</v>
      </c>
      <c r="B35" s="103">
        <v>36847.9</v>
      </c>
      <c r="C35" s="103">
        <v>56482.3</v>
      </c>
      <c r="D35" s="103">
        <v>133006.1</v>
      </c>
      <c r="E35" s="103">
        <v>135719.4</v>
      </c>
      <c r="F35" s="103">
        <v>150801.5</v>
      </c>
      <c r="G35" s="103">
        <v>165292</v>
      </c>
      <c r="H35" s="103">
        <v>201942.8</v>
      </c>
      <c r="I35" s="103">
        <v>220086.1</v>
      </c>
      <c r="J35" s="103">
        <v>297233.40000000002</v>
      </c>
      <c r="K35" s="103">
        <v>321120.5</v>
      </c>
      <c r="L35" s="103">
        <v>336194.4</v>
      </c>
      <c r="M35" s="103">
        <v>349454.3</v>
      </c>
      <c r="N35" s="103">
        <v>35085.4</v>
      </c>
      <c r="O35" s="103">
        <v>49077.4</v>
      </c>
      <c r="P35" s="103">
        <v>148925.20000000001</v>
      </c>
      <c r="Q35" s="103">
        <v>157712.1</v>
      </c>
      <c r="R35" s="103">
        <v>168728.1</v>
      </c>
      <c r="S35" s="103">
        <v>180978.5</v>
      </c>
      <c r="T35" s="103">
        <v>202480.3</v>
      </c>
      <c r="U35" s="103">
        <v>218655.7</v>
      </c>
      <c r="V35" s="103">
        <v>276908.40000000002</v>
      </c>
      <c r="W35" s="103">
        <v>313204.7</v>
      </c>
      <c r="X35" s="103">
        <v>321093.90000000002</v>
      </c>
      <c r="Y35" s="103">
        <v>331663.8</v>
      </c>
      <c r="Z35" s="103">
        <v>24625.1</v>
      </c>
      <c r="AA35" s="103">
        <v>38201.699999999997</v>
      </c>
      <c r="AB35" s="103">
        <v>113464.4</v>
      </c>
      <c r="AC35" s="103">
        <v>118238.5</v>
      </c>
      <c r="AD35" s="103">
        <v>128142.6</v>
      </c>
      <c r="AE35" s="103">
        <v>136155.79999999999</v>
      </c>
      <c r="AF35" s="103">
        <v>151561.20000000001</v>
      </c>
      <c r="AG35" s="103">
        <v>161730.4</v>
      </c>
      <c r="AH35" s="103">
        <v>230912.4</v>
      </c>
      <c r="AI35" s="103">
        <v>235561.7</v>
      </c>
      <c r="AJ35" s="103">
        <v>245872.6</v>
      </c>
      <c r="AK35" s="103">
        <v>255328.7</v>
      </c>
      <c r="AL35" s="103">
        <v>17588.099999999999</v>
      </c>
      <c r="AM35" s="103">
        <v>28569.7</v>
      </c>
      <c r="AN35" s="103">
        <v>98431.4</v>
      </c>
      <c r="AO35" s="103">
        <v>104362.7</v>
      </c>
      <c r="AP35" s="103">
        <v>116852.8</v>
      </c>
      <c r="AQ35" s="103">
        <v>130396.4</v>
      </c>
      <c r="AR35" s="103">
        <v>148665.1</v>
      </c>
      <c r="AS35" s="103">
        <v>166800.4</v>
      </c>
      <c r="AT35" s="103">
        <v>239446.2</v>
      </c>
      <c r="AU35" s="103">
        <v>247408.9</v>
      </c>
      <c r="AV35" s="103">
        <v>257638.9</v>
      </c>
      <c r="AW35" s="103">
        <v>280639</v>
      </c>
      <c r="AX35" s="103">
        <v>21943.8</v>
      </c>
      <c r="AY35" s="103">
        <v>37673.1</v>
      </c>
      <c r="AZ35" s="103">
        <v>127421.7</v>
      </c>
      <c r="BA35" s="103">
        <v>134713.79999999999</v>
      </c>
      <c r="BB35" s="103">
        <v>148976.79999999999</v>
      </c>
      <c r="BC35" s="103">
        <v>161987</v>
      </c>
      <c r="BD35" s="103">
        <v>180708.2</v>
      </c>
      <c r="BE35" s="103">
        <v>198411.8</v>
      </c>
      <c r="BF35" s="103">
        <v>289926.5</v>
      </c>
      <c r="BG35" s="103">
        <v>295879.40000000002</v>
      </c>
      <c r="BH35" s="103">
        <v>312482.5</v>
      </c>
      <c r="BI35" s="103">
        <v>336638.8</v>
      </c>
      <c r="BJ35" s="103">
        <v>22804.3</v>
      </c>
      <c r="BK35" s="103">
        <v>34973.199999999997</v>
      </c>
      <c r="BL35" s="103">
        <v>137639.5</v>
      </c>
      <c r="BM35" s="103">
        <v>143871.6</v>
      </c>
      <c r="BN35" s="103">
        <v>159804.1</v>
      </c>
      <c r="BO35" s="103">
        <v>195619.9</v>
      </c>
      <c r="BP35" s="103">
        <v>222632.4</v>
      </c>
      <c r="BQ35" s="103">
        <v>232764.9</v>
      </c>
      <c r="BR35" s="103">
        <v>321965.3</v>
      </c>
      <c r="BS35" s="103">
        <v>328962.3</v>
      </c>
      <c r="BT35" s="103">
        <v>345627.2</v>
      </c>
      <c r="BU35" s="103">
        <v>390876.5</v>
      </c>
      <c r="BV35" s="103">
        <v>26879</v>
      </c>
      <c r="BW35" s="103">
        <v>39994.5</v>
      </c>
      <c r="BX35" s="103">
        <v>133638.70000000001</v>
      </c>
      <c r="BY35" s="103">
        <v>142067.79999999999</v>
      </c>
      <c r="BZ35" s="103">
        <v>159892.9</v>
      </c>
      <c r="CA35" s="103">
        <v>213728.2</v>
      </c>
      <c r="CB35" s="103">
        <v>248796.5</v>
      </c>
      <c r="CC35" s="103">
        <v>260213.2</v>
      </c>
      <c r="CD35" s="103">
        <v>341882.7</v>
      </c>
      <c r="CE35" s="103">
        <v>355053.7</v>
      </c>
      <c r="CF35" s="103">
        <v>376787.5</v>
      </c>
      <c r="CG35" s="103">
        <v>424769.8</v>
      </c>
      <c r="CH35" s="103">
        <v>48462.2</v>
      </c>
      <c r="CI35" s="103">
        <v>62776</v>
      </c>
      <c r="CJ35" s="103">
        <v>141450.29999999999</v>
      </c>
      <c r="CK35" s="103">
        <v>185183.3</v>
      </c>
      <c r="CL35" s="103">
        <v>209685</v>
      </c>
      <c r="CM35" s="103">
        <v>277645.90000000002</v>
      </c>
      <c r="CN35" s="103">
        <v>334760.7</v>
      </c>
      <c r="CO35" s="103">
        <v>343935.9</v>
      </c>
      <c r="CP35" s="103">
        <v>435994.9</v>
      </c>
      <c r="CQ35" s="103">
        <v>456431.1</v>
      </c>
      <c r="CR35" s="103">
        <v>475115.7</v>
      </c>
      <c r="CS35" s="103">
        <v>568909.6</v>
      </c>
      <c r="CT35" s="103">
        <v>38950.699999999997</v>
      </c>
      <c r="CU35" s="103">
        <v>49419.199999999997</v>
      </c>
      <c r="CV35" s="103">
        <v>138483.70000000001</v>
      </c>
      <c r="CW35" s="103">
        <v>159191.4</v>
      </c>
      <c r="CX35" s="103">
        <v>183469.9</v>
      </c>
      <c r="CY35" s="103">
        <v>276934.90000000002</v>
      </c>
      <c r="CZ35" s="103">
        <v>319059.09999999998</v>
      </c>
      <c r="DA35" s="103">
        <v>327293.59999999998</v>
      </c>
      <c r="DB35" s="103">
        <v>436531</v>
      </c>
      <c r="DC35" s="103">
        <v>470593.2</v>
      </c>
      <c r="DD35" s="103">
        <v>495060.1</v>
      </c>
      <c r="DE35" s="103">
        <v>600095.9</v>
      </c>
      <c r="DF35" s="103">
        <v>43446.3</v>
      </c>
      <c r="DG35" s="103">
        <v>52604</v>
      </c>
      <c r="DH35" s="103">
        <v>154050.79999999999</v>
      </c>
      <c r="DI35" s="103">
        <v>192205</v>
      </c>
      <c r="DJ35" s="103">
        <v>216379.2</v>
      </c>
      <c r="DK35" s="103">
        <v>323688.09999999998</v>
      </c>
      <c r="DL35" s="103">
        <v>355093</v>
      </c>
      <c r="DM35" s="103">
        <v>363955.20000000001</v>
      </c>
      <c r="DN35" s="103">
        <v>479608.2</v>
      </c>
      <c r="DO35" s="103">
        <v>516531.4</v>
      </c>
      <c r="DP35" s="103">
        <v>545386</v>
      </c>
      <c r="DQ35" s="103">
        <v>657218.5</v>
      </c>
      <c r="DR35" s="103">
        <v>31252.6</v>
      </c>
      <c r="DS35" s="103">
        <v>37459</v>
      </c>
      <c r="DT35" s="103">
        <v>169832.4</v>
      </c>
      <c r="DU35" s="103">
        <v>207260.9</v>
      </c>
      <c r="DV35" s="103">
        <v>227775.1</v>
      </c>
      <c r="DW35" s="103">
        <v>324461.90000000002</v>
      </c>
      <c r="DX35" s="103">
        <v>350163.8</v>
      </c>
      <c r="DY35" s="103">
        <v>356946.2</v>
      </c>
      <c r="DZ35" s="103">
        <v>481259.9</v>
      </c>
      <c r="EA35" s="103">
        <v>524524.19999999995</v>
      </c>
      <c r="EB35" s="103">
        <v>563822.5</v>
      </c>
      <c r="EC35" s="103">
        <v>693689.6</v>
      </c>
      <c r="ED35" s="103">
        <v>29519.9</v>
      </c>
      <c r="EE35" s="103">
        <v>41056.400000000001</v>
      </c>
      <c r="EF35" s="103">
        <v>180887.9</v>
      </c>
      <c r="EG35" s="103">
        <v>230380.6</v>
      </c>
      <c r="EH35" s="103">
        <v>282954.59999999998</v>
      </c>
      <c r="EI35" s="103">
        <v>403430.6</v>
      </c>
      <c r="EJ35" s="103">
        <v>441212.2</v>
      </c>
      <c r="EK35" s="103">
        <v>448743.5</v>
      </c>
      <c r="EL35" s="103">
        <v>615821.5</v>
      </c>
      <c r="EM35" s="103">
        <v>666001</v>
      </c>
      <c r="EN35" s="103">
        <v>725652.1</v>
      </c>
      <c r="EO35" s="103">
        <v>828127.1</v>
      </c>
      <c r="EP35" s="103">
        <v>52647.3</v>
      </c>
      <c r="EQ35" s="103">
        <v>63222.6</v>
      </c>
      <c r="ER35" s="103">
        <v>247166.5</v>
      </c>
      <c r="ES35" s="103">
        <v>310756.5</v>
      </c>
      <c r="ET35" s="103">
        <v>379071.3</v>
      </c>
      <c r="EU35" s="103">
        <v>499454.3</v>
      </c>
      <c r="EV35" s="103">
        <v>534981.30000000005</v>
      </c>
      <c r="EW35" s="103">
        <v>551656.1</v>
      </c>
      <c r="EX35" s="103">
        <v>737803.9</v>
      </c>
      <c r="EY35" s="103">
        <v>825655.2</v>
      </c>
      <c r="EZ35" s="103">
        <v>916556.9</v>
      </c>
      <c r="FA35" s="103">
        <v>1023838</v>
      </c>
      <c r="FB35" s="103">
        <v>58447.1</v>
      </c>
      <c r="FC35" s="103">
        <v>93638.8</v>
      </c>
      <c r="FD35" s="103">
        <v>303437.90000000002</v>
      </c>
      <c r="FE35" s="103">
        <v>379016.9</v>
      </c>
      <c r="FF35" s="103">
        <v>469839.3</v>
      </c>
      <c r="FG35" s="103">
        <v>594234.4</v>
      </c>
      <c r="FH35" s="103">
        <v>684998</v>
      </c>
      <c r="FI35" s="103">
        <v>781096.1</v>
      </c>
      <c r="FJ35" s="103">
        <v>1002480.8</v>
      </c>
      <c r="FK35" s="103">
        <v>1088989.3999999999</v>
      </c>
      <c r="FL35" s="103">
        <v>1166935.7</v>
      </c>
      <c r="FM35" s="103">
        <v>1310014.3845654</v>
      </c>
      <c r="FN35" s="103">
        <v>72245.399999999994</v>
      </c>
      <c r="FO35" s="103">
        <v>229397.5</v>
      </c>
      <c r="FP35" s="103">
        <v>445057.73688131</v>
      </c>
      <c r="FQ35" s="103">
        <v>507896.22778880998</v>
      </c>
      <c r="FR35" s="103">
        <v>579723.21574581997</v>
      </c>
      <c r="FS35" s="103">
        <v>700611.67970568</v>
      </c>
      <c r="FT35" s="103">
        <v>781588.78777290997</v>
      </c>
      <c r="FU35" s="103">
        <v>980656.54933287005</v>
      </c>
      <c r="FV35" s="103">
        <v>1183560.25608877</v>
      </c>
      <c r="FW35" s="103">
        <v>1234088.09587573</v>
      </c>
      <c r="FX35" s="1">
        <v>1300796.71460273</v>
      </c>
      <c r="FY35" s="103">
        <v>1441804.63320634</v>
      </c>
      <c r="FZ35" s="96">
        <v>100665.93909915999</v>
      </c>
      <c r="GA35" s="96">
        <v>301299.50007994001</v>
      </c>
      <c r="GB35" s="96">
        <v>523520.41756874003</v>
      </c>
      <c r="GC35" s="103">
        <v>575980.71353265003</v>
      </c>
      <c r="GD35" s="103">
        <v>637227.39626270998</v>
      </c>
      <c r="GE35" s="103">
        <v>791838.42925666005</v>
      </c>
      <c r="GF35" s="103">
        <v>931628.73935277003</v>
      </c>
      <c r="GG35" s="1">
        <v>1185430.5451773601</v>
      </c>
      <c r="GH35" s="1">
        <v>1359463.13000528</v>
      </c>
      <c r="GI35" s="1">
        <v>1403530.2101712299</v>
      </c>
      <c r="GJ35" s="1">
        <v>1474758.54818149</v>
      </c>
      <c r="GK35" s="1">
        <v>1649623.27713554</v>
      </c>
    </row>
    <row r="36" spans="1:193" x14ac:dyDescent="0.25">
      <c r="A36" s="79" t="s">
        <v>167</v>
      </c>
      <c r="B36" s="103">
        <v>21312.1</v>
      </c>
      <c r="C36" s="103">
        <v>27730.7</v>
      </c>
      <c r="D36" s="103">
        <v>32890.9</v>
      </c>
      <c r="E36" s="103">
        <v>33806.9</v>
      </c>
      <c r="F36" s="103">
        <v>42734.7</v>
      </c>
      <c r="G36" s="103">
        <v>43466.5</v>
      </c>
      <c r="H36" s="103">
        <v>65453.2</v>
      </c>
      <c r="I36" s="103">
        <v>71669.399999999994</v>
      </c>
      <c r="J36" s="103">
        <v>77175.199999999997</v>
      </c>
      <c r="K36" s="103">
        <v>78034.899999999994</v>
      </c>
      <c r="L36" s="103">
        <v>86766.8</v>
      </c>
      <c r="M36" s="103">
        <v>87247.8</v>
      </c>
      <c r="N36" s="103">
        <v>22156.5</v>
      </c>
      <c r="O36" s="103">
        <v>28602.1</v>
      </c>
      <c r="P36" s="103">
        <v>33876.199999999997</v>
      </c>
      <c r="Q36" s="103">
        <v>34676.699999999997</v>
      </c>
      <c r="R36" s="103">
        <v>43470.9</v>
      </c>
      <c r="S36" s="103">
        <v>44094.1</v>
      </c>
      <c r="T36" s="103">
        <v>66110.8</v>
      </c>
      <c r="U36" s="103">
        <v>72558.7</v>
      </c>
      <c r="V36" s="103">
        <v>77875</v>
      </c>
      <c r="W36" s="103">
        <v>78697.8</v>
      </c>
      <c r="X36" s="103">
        <v>87543.8</v>
      </c>
      <c r="Y36" s="103">
        <v>87978.5</v>
      </c>
      <c r="Z36" s="103">
        <v>21577.200000000001</v>
      </c>
      <c r="AA36" s="103">
        <v>27372.6</v>
      </c>
      <c r="AB36" s="103">
        <v>32320.400000000001</v>
      </c>
      <c r="AC36" s="103">
        <v>33957.4</v>
      </c>
      <c r="AD36" s="103">
        <v>41576.5</v>
      </c>
      <c r="AE36" s="103">
        <v>42172.1</v>
      </c>
      <c r="AF36" s="103">
        <v>62231.8</v>
      </c>
      <c r="AG36" s="103">
        <v>68724.600000000006</v>
      </c>
      <c r="AH36" s="103">
        <v>74317</v>
      </c>
      <c r="AI36" s="103">
        <v>76003.8</v>
      </c>
      <c r="AJ36" s="103">
        <v>82687.399999999994</v>
      </c>
      <c r="AK36" s="103">
        <v>84757.1</v>
      </c>
      <c r="AL36" s="103">
        <v>20061.2</v>
      </c>
      <c r="AM36" s="103">
        <v>27000.5</v>
      </c>
      <c r="AN36" s="103">
        <v>32482.1</v>
      </c>
      <c r="AO36" s="103">
        <v>34161.800000000003</v>
      </c>
      <c r="AP36" s="103">
        <v>42662.9</v>
      </c>
      <c r="AQ36" s="103">
        <v>43215.6</v>
      </c>
      <c r="AR36" s="103">
        <v>64326.5</v>
      </c>
      <c r="AS36" s="103">
        <v>71217.7</v>
      </c>
      <c r="AT36" s="103">
        <v>76953.5</v>
      </c>
      <c r="AU36" s="103">
        <v>77542.399999999994</v>
      </c>
      <c r="AV36" s="103">
        <v>79031</v>
      </c>
      <c r="AW36" s="103">
        <v>79467.7</v>
      </c>
      <c r="AX36" s="103">
        <v>19811.599999999999</v>
      </c>
      <c r="AY36" s="103">
        <v>26496.400000000001</v>
      </c>
      <c r="AZ36" s="103">
        <v>31559.9</v>
      </c>
      <c r="BA36" s="103">
        <v>32946.6</v>
      </c>
      <c r="BB36" s="103">
        <v>33280.9</v>
      </c>
      <c r="BC36" s="103">
        <v>33750.800000000003</v>
      </c>
      <c r="BD36" s="103">
        <v>52251.199999999997</v>
      </c>
      <c r="BE36" s="103">
        <v>58112</v>
      </c>
      <c r="BF36" s="103">
        <v>62869.599999999999</v>
      </c>
      <c r="BG36" s="103">
        <v>63346.1</v>
      </c>
      <c r="BH36" s="103">
        <v>64571.9</v>
      </c>
      <c r="BI36" s="103">
        <v>64902.400000000001</v>
      </c>
      <c r="BJ36" s="103">
        <v>17624.400000000001</v>
      </c>
      <c r="BK36" s="103">
        <v>23590.3</v>
      </c>
      <c r="BL36" s="103">
        <v>28117.4</v>
      </c>
      <c r="BM36" s="103">
        <v>30918.6</v>
      </c>
      <c r="BN36" s="103">
        <v>31944.1</v>
      </c>
      <c r="BO36" s="103">
        <v>32347.7</v>
      </c>
      <c r="BP36" s="103">
        <v>49846.3</v>
      </c>
      <c r="BQ36" s="103">
        <v>50152.2</v>
      </c>
      <c r="BR36" s="103">
        <v>54689.7</v>
      </c>
      <c r="BS36" s="103">
        <v>57159</v>
      </c>
      <c r="BT36" s="103">
        <v>58188.5</v>
      </c>
      <c r="BU36" s="103">
        <v>58501.5</v>
      </c>
      <c r="BV36" s="103">
        <v>17646.7</v>
      </c>
      <c r="BW36" s="103">
        <v>17806</v>
      </c>
      <c r="BX36" s="103">
        <v>22339.7</v>
      </c>
      <c r="BY36" s="103">
        <v>24991.3</v>
      </c>
      <c r="BZ36" s="103">
        <v>25962.2</v>
      </c>
      <c r="CA36" s="103">
        <v>26274.799999999999</v>
      </c>
      <c r="CB36" s="103">
        <v>38309.699999999997</v>
      </c>
      <c r="CC36" s="103">
        <v>38683.800000000003</v>
      </c>
      <c r="CD36" s="103">
        <v>42971.8</v>
      </c>
      <c r="CE36" s="103">
        <v>45762.6</v>
      </c>
      <c r="CF36" s="103">
        <v>46701.599999999999</v>
      </c>
      <c r="CG36" s="103">
        <v>47001.1</v>
      </c>
      <c r="CH36" s="103">
        <v>12104.1</v>
      </c>
      <c r="CI36" s="103">
        <v>12371.8</v>
      </c>
      <c r="CJ36" s="103">
        <v>16643.8</v>
      </c>
      <c r="CK36" s="103">
        <v>19217.8</v>
      </c>
      <c r="CL36" s="103">
        <v>20076.900000000001</v>
      </c>
      <c r="CM36" s="103">
        <v>20389.599999999999</v>
      </c>
      <c r="CN36" s="103">
        <v>41830.9</v>
      </c>
      <c r="CO36" s="103">
        <v>42167.4</v>
      </c>
      <c r="CP36" s="103">
        <v>46454.1</v>
      </c>
      <c r="CQ36" s="103">
        <v>51111.9</v>
      </c>
      <c r="CR36" s="103">
        <v>62187.9</v>
      </c>
      <c r="CS36" s="103">
        <v>62491.199999999997</v>
      </c>
      <c r="CT36" s="103">
        <v>17790.3</v>
      </c>
      <c r="CU36" s="103">
        <v>18256.900000000001</v>
      </c>
      <c r="CV36" s="103">
        <v>22820.799999999999</v>
      </c>
      <c r="CW36" s="103">
        <v>39798.5</v>
      </c>
      <c r="CX36" s="103">
        <v>39966.300000000003</v>
      </c>
      <c r="CY36" s="103">
        <v>40331.4</v>
      </c>
      <c r="CZ36" s="103">
        <v>59139.5</v>
      </c>
      <c r="DA36" s="103">
        <v>59222.3</v>
      </c>
      <c r="DB36" s="103">
        <v>59930.400000000001</v>
      </c>
      <c r="DC36" s="103">
        <v>95404.800000000003</v>
      </c>
      <c r="DD36" s="103">
        <v>95572.7</v>
      </c>
      <c r="DE36" s="103">
        <v>95983.7</v>
      </c>
      <c r="DF36" s="103">
        <v>18554.5</v>
      </c>
      <c r="DG36" s="103">
        <v>19415.7</v>
      </c>
      <c r="DH36" s="103">
        <v>38408.1</v>
      </c>
      <c r="DI36" s="103">
        <v>54736.6</v>
      </c>
      <c r="DJ36" s="103">
        <v>54883.5</v>
      </c>
      <c r="DK36" s="103">
        <v>55342.6</v>
      </c>
      <c r="DL36" s="103">
        <v>73900.399999999994</v>
      </c>
      <c r="DM36" s="103">
        <v>73975.600000000006</v>
      </c>
      <c r="DN36" s="103">
        <v>113161</v>
      </c>
      <c r="DO36" s="103">
        <v>129179</v>
      </c>
      <c r="DP36" s="103">
        <v>140364.20000000001</v>
      </c>
      <c r="DQ36" s="103">
        <v>142741.70000000001</v>
      </c>
      <c r="DR36" s="103">
        <v>21736</v>
      </c>
      <c r="DS36" s="103">
        <v>21897.3</v>
      </c>
      <c r="DT36" s="103">
        <v>68290.5</v>
      </c>
      <c r="DU36" s="103">
        <v>87189.3</v>
      </c>
      <c r="DV36" s="103">
        <v>87899.9</v>
      </c>
      <c r="DW36" s="103">
        <v>88555.3</v>
      </c>
      <c r="DX36" s="103">
        <v>110721.4</v>
      </c>
      <c r="DY36" s="103">
        <v>110870.7</v>
      </c>
      <c r="DZ36" s="103">
        <v>159287.9</v>
      </c>
      <c r="EA36" s="103">
        <v>179437</v>
      </c>
      <c r="EB36" s="103">
        <v>180225.4</v>
      </c>
      <c r="EC36" s="103">
        <v>180899.4</v>
      </c>
      <c r="ED36" s="103">
        <v>22447.599999999999</v>
      </c>
      <c r="EE36" s="103">
        <v>22587</v>
      </c>
      <c r="EF36" s="103">
        <v>72418</v>
      </c>
      <c r="EG36" s="103">
        <v>93713.3</v>
      </c>
      <c r="EH36" s="103">
        <v>94398</v>
      </c>
      <c r="EI36" s="103">
        <v>95086.2</v>
      </c>
      <c r="EJ36" s="103">
        <v>118155.8</v>
      </c>
      <c r="EK36" s="103">
        <v>121412.7</v>
      </c>
      <c r="EL36" s="103">
        <v>170686.3</v>
      </c>
      <c r="EM36" s="103">
        <v>192855.2</v>
      </c>
      <c r="EN36" s="103">
        <v>193512</v>
      </c>
      <c r="EO36" s="103">
        <v>194220.4</v>
      </c>
      <c r="EP36" s="103">
        <v>22914.7</v>
      </c>
      <c r="EQ36" s="103">
        <v>23952.9</v>
      </c>
      <c r="ER36" s="103">
        <v>75464.100000000006</v>
      </c>
      <c r="ES36" s="103">
        <v>97742.7</v>
      </c>
      <c r="ET36" s="103">
        <v>98342</v>
      </c>
      <c r="EU36" s="103">
        <v>99086</v>
      </c>
      <c r="EV36" s="103">
        <v>121919</v>
      </c>
      <c r="EW36" s="103">
        <v>126037.8</v>
      </c>
      <c r="EX36" s="103">
        <v>152610.79999999999</v>
      </c>
      <c r="EY36" s="103">
        <v>203215.5</v>
      </c>
      <c r="EZ36" s="103">
        <v>203854.2</v>
      </c>
      <c r="FA36" s="103">
        <v>204872.4</v>
      </c>
      <c r="FB36" s="103">
        <v>24534.400000000001</v>
      </c>
      <c r="FC36" s="103">
        <v>28832.2</v>
      </c>
      <c r="FD36" s="103">
        <v>57137</v>
      </c>
      <c r="FE36" s="103">
        <v>109842.4</v>
      </c>
      <c r="FF36" s="103">
        <v>110419.4</v>
      </c>
      <c r="FG36" s="103">
        <v>111763.4</v>
      </c>
      <c r="FH36" s="103">
        <v>135074.79999999999</v>
      </c>
      <c r="FI36" s="103">
        <v>141298.70000000001</v>
      </c>
      <c r="FJ36" s="103">
        <v>180784.9</v>
      </c>
      <c r="FK36" s="103">
        <v>205884.2</v>
      </c>
      <c r="FL36" s="103">
        <v>205947.1</v>
      </c>
      <c r="FM36" s="103">
        <v>207239.47546836</v>
      </c>
      <c r="FN36" s="103">
        <v>19210.8</v>
      </c>
      <c r="FO36" s="103">
        <v>35301.800000000003</v>
      </c>
      <c r="FP36" s="103">
        <v>66521.177013280001</v>
      </c>
      <c r="FQ36" s="103">
        <v>109490.77592785</v>
      </c>
      <c r="FR36" s="103">
        <v>109565.42263977</v>
      </c>
      <c r="FS36" s="103">
        <v>110851.07964327</v>
      </c>
      <c r="FT36" s="103">
        <v>130892.22542202999</v>
      </c>
      <c r="FU36" s="103">
        <v>156200.18947627</v>
      </c>
      <c r="FV36" s="103">
        <v>215292.45642281999</v>
      </c>
      <c r="FW36" s="103">
        <v>236251.89906741999</v>
      </c>
      <c r="FX36" s="1">
        <v>237962.94643017001</v>
      </c>
      <c r="FY36" s="103">
        <v>239503.79057247</v>
      </c>
      <c r="FZ36" s="96">
        <v>14112.24205221</v>
      </c>
      <c r="GA36" s="96">
        <v>39286.567589589999</v>
      </c>
      <c r="GB36" s="96">
        <v>101022.03100233999</v>
      </c>
      <c r="GC36" s="103">
        <v>121514.02756241</v>
      </c>
      <c r="GD36" s="103">
        <v>122370.2920971</v>
      </c>
      <c r="GE36" s="103">
        <v>123399.90527759001</v>
      </c>
      <c r="GF36" s="103">
        <v>138029.46334399001</v>
      </c>
      <c r="GG36" s="1">
        <v>162903.96839806999</v>
      </c>
      <c r="GH36" s="1">
        <v>226272.30540176999</v>
      </c>
      <c r="GI36" s="1">
        <v>247298.44382838</v>
      </c>
      <c r="GJ36" s="1">
        <v>250590.88417301999</v>
      </c>
      <c r="GK36" s="1">
        <v>251596.57706893998</v>
      </c>
    </row>
    <row r="37" spans="1:193" x14ac:dyDescent="0.25">
      <c r="A37" s="78" t="s">
        <v>168</v>
      </c>
      <c r="B37" s="103">
        <v>2411.6</v>
      </c>
      <c r="C37" s="103">
        <v>5711.1</v>
      </c>
      <c r="D37" s="103">
        <v>11955.7</v>
      </c>
      <c r="E37" s="103">
        <v>18259.3</v>
      </c>
      <c r="F37" s="103">
        <v>28015.3</v>
      </c>
      <c r="G37" s="103">
        <v>32625.5</v>
      </c>
      <c r="H37" s="103">
        <v>37343.199999999997</v>
      </c>
      <c r="I37" s="103">
        <v>42456.7</v>
      </c>
      <c r="J37" s="103">
        <v>51264.6</v>
      </c>
      <c r="K37" s="103">
        <v>59721.3</v>
      </c>
      <c r="L37" s="103">
        <v>78207.199999999997</v>
      </c>
      <c r="M37" s="103">
        <v>106850.1</v>
      </c>
      <c r="N37" s="103">
        <v>5062.3999999999996</v>
      </c>
      <c r="O37" s="103">
        <v>9262.6</v>
      </c>
      <c r="P37" s="103">
        <v>20293.2</v>
      </c>
      <c r="Q37" s="103">
        <v>26251.7</v>
      </c>
      <c r="R37" s="103">
        <v>42531.8</v>
      </c>
      <c r="S37" s="103">
        <v>53422.7</v>
      </c>
      <c r="T37" s="103">
        <v>73138.899999999994</v>
      </c>
      <c r="U37" s="103">
        <v>86649.9</v>
      </c>
      <c r="V37" s="103">
        <v>103193.3</v>
      </c>
      <c r="W37" s="103">
        <v>117034.4</v>
      </c>
      <c r="X37" s="103">
        <v>137960.5</v>
      </c>
      <c r="Y37" s="103">
        <v>176636.5</v>
      </c>
      <c r="Z37" s="103">
        <v>1709.1</v>
      </c>
      <c r="AA37" s="103">
        <v>11392.1</v>
      </c>
      <c r="AB37" s="103">
        <v>31242.1</v>
      </c>
      <c r="AC37" s="103">
        <v>69840.800000000003</v>
      </c>
      <c r="AD37" s="103">
        <v>78834.5</v>
      </c>
      <c r="AE37" s="103">
        <v>102377.60000000001</v>
      </c>
      <c r="AF37" s="103">
        <v>138760.42000000001</v>
      </c>
      <c r="AG37" s="103">
        <v>146256.22</v>
      </c>
      <c r="AH37" s="103">
        <v>189430.72</v>
      </c>
      <c r="AI37" s="103">
        <v>205852.02</v>
      </c>
      <c r="AJ37" s="103">
        <v>218554.72</v>
      </c>
      <c r="AK37" s="103">
        <v>275723.62</v>
      </c>
      <c r="AL37" s="103">
        <v>27477.1</v>
      </c>
      <c r="AM37" s="103">
        <v>36395.4</v>
      </c>
      <c r="AN37" s="103">
        <v>44503.6</v>
      </c>
      <c r="AO37" s="103">
        <v>70545.3</v>
      </c>
      <c r="AP37" s="103">
        <v>94420.4</v>
      </c>
      <c r="AQ37" s="103">
        <v>106988.9</v>
      </c>
      <c r="AR37" s="103">
        <v>143796.29999999999</v>
      </c>
      <c r="AS37" s="103">
        <v>163535.5</v>
      </c>
      <c r="AT37" s="103">
        <v>186057.8</v>
      </c>
      <c r="AU37" s="103">
        <v>204964.4</v>
      </c>
      <c r="AV37" s="103">
        <v>246165.9</v>
      </c>
      <c r="AW37" s="103">
        <v>301501.09999999998</v>
      </c>
      <c r="AX37" s="103">
        <v>5546.3</v>
      </c>
      <c r="AY37" s="103">
        <v>25949.599999999999</v>
      </c>
      <c r="AZ37" s="103">
        <v>53218.2</v>
      </c>
      <c r="BA37" s="103">
        <v>79658.8</v>
      </c>
      <c r="BB37" s="103">
        <v>102711.6</v>
      </c>
      <c r="BC37" s="103">
        <v>133745.1</v>
      </c>
      <c r="BD37" s="103">
        <v>155431.70000000999</v>
      </c>
      <c r="BE37" s="103">
        <v>164883.79999999999</v>
      </c>
      <c r="BF37" s="103">
        <v>197424.6</v>
      </c>
      <c r="BG37" s="103">
        <v>228054</v>
      </c>
      <c r="BH37" s="103">
        <v>287729</v>
      </c>
      <c r="BI37" s="103">
        <v>448705.6</v>
      </c>
      <c r="BJ37" s="103">
        <v>1651.6</v>
      </c>
      <c r="BK37" s="103">
        <v>20943.3</v>
      </c>
      <c r="BL37" s="103">
        <v>53140.6</v>
      </c>
      <c r="BM37" s="103">
        <v>64097.500000100001</v>
      </c>
      <c r="BN37" s="103">
        <v>100095.1</v>
      </c>
      <c r="BO37" s="103">
        <v>115698</v>
      </c>
      <c r="BP37" s="103">
        <v>136518.80000001</v>
      </c>
      <c r="BQ37" s="103">
        <v>160138.1</v>
      </c>
      <c r="BR37" s="103">
        <v>186966.39999999999</v>
      </c>
      <c r="BS37" s="103">
        <v>216061.5</v>
      </c>
      <c r="BT37" s="103">
        <v>242972.3</v>
      </c>
      <c r="BU37" s="103">
        <v>303635.5</v>
      </c>
      <c r="BV37" s="103">
        <v>19123.8</v>
      </c>
      <c r="BW37" s="103">
        <v>39011.5</v>
      </c>
      <c r="BX37" s="103">
        <v>53044.6</v>
      </c>
      <c r="BY37" s="103">
        <v>61213.100000099999</v>
      </c>
      <c r="BZ37" s="103">
        <v>88324.200000009994</v>
      </c>
      <c r="CA37" s="103">
        <v>132303.30000001</v>
      </c>
      <c r="CB37" s="103">
        <v>151282.80000009999</v>
      </c>
      <c r="CC37" s="103">
        <v>183227.60000010001</v>
      </c>
      <c r="CD37" s="103">
        <v>207159.0000001</v>
      </c>
      <c r="CE37" s="103">
        <v>231486.90000009999</v>
      </c>
      <c r="CF37" s="103">
        <v>281747</v>
      </c>
      <c r="CG37" s="103">
        <v>331310.3</v>
      </c>
      <c r="CH37" s="103">
        <v>36072</v>
      </c>
      <c r="CI37" s="103">
        <v>60673.599999999999</v>
      </c>
      <c r="CJ37" s="103">
        <v>93926.9</v>
      </c>
      <c r="CK37" s="103">
        <v>109984.7</v>
      </c>
      <c r="CL37" s="103">
        <v>123268.7</v>
      </c>
      <c r="CM37" s="103">
        <v>133752</v>
      </c>
      <c r="CN37" s="103">
        <v>166036.9</v>
      </c>
      <c r="CO37" s="103">
        <v>197604.6</v>
      </c>
      <c r="CP37" s="103">
        <v>207737.8</v>
      </c>
      <c r="CQ37" s="103">
        <v>255211.3</v>
      </c>
      <c r="CR37" s="103">
        <v>289094.5</v>
      </c>
      <c r="CS37" s="103">
        <v>400452.2</v>
      </c>
      <c r="CT37" s="103">
        <v>8816.1</v>
      </c>
      <c r="CU37" s="103">
        <v>49146.2</v>
      </c>
      <c r="CV37" s="103">
        <v>91668.7</v>
      </c>
      <c r="CW37" s="103">
        <v>117232</v>
      </c>
      <c r="CX37" s="103">
        <v>149248.9</v>
      </c>
      <c r="CY37" s="103">
        <v>196329.5</v>
      </c>
      <c r="CZ37" s="103">
        <v>248525.9</v>
      </c>
      <c r="DA37" s="103">
        <v>263780.3</v>
      </c>
      <c r="DB37" s="103">
        <v>297579.09999999998</v>
      </c>
      <c r="DC37" s="103">
        <v>317206.5</v>
      </c>
      <c r="DD37" s="103">
        <v>368519.8</v>
      </c>
      <c r="DE37" s="103">
        <v>464668.1</v>
      </c>
      <c r="DF37" s="103">
        <v>16002.3</v>
      </c>
      <c r="DG37" s="103">
        <v>26251.200000000001</v>
      </c>
      <c r="DH37" s="103">
        <v>106641.3</v>
      </c>
      <c r="DI37" s="103">
        <v>141216.79999999999</v>
      </c>
      <c r="DJ37" s="103">
        <v>172035.4</v>
      </c>
      <c r="DK37" s="103">
        <v>212701</v>
      </c>
      <c r="DL37" s="103">
        <v>238848.7</v>
      </c>
      <c r="DM37" s="103">
        <v>299958</v>
      </c>
      <c r="DN37" s="103">
        <v>341025.5</v>
      </c>
      <c r="DO37" s="103">
        <v>367316.3</v>
      </c>
      <c r="DP37" s="103">
        <v>395069.4</v>
      </c>
      <c r="DQ37" s="103">
        <v>525861.30000000005</v>
      </c>
      <c r="DR37" s="103">
        <v>6321</v>
      </c>
      <c r="DS37" s="103">
        <v>59716.800000000003</v>
      </c>
      <c r="DT37" s="103">
        <v>69228.399999999994</v>
      </c>
      <c r="DU37" s="103">
        <v>93472.5</v>
      </c>
      <c r="DV37" s="103">
        <v>115777.60000000001</v>
      </c>
      <c r="DW37" s="103">
        <v>166130</v>
      </c>
      <c r="DX37" s="103">
        <v>192153.3</v>
      </c>
      <c r="DY37" s="103">
        <v>213566.6</v>
      </c>
      <c r="DZ37" s="103">
        <v>255893</v>
      </c>
      <c r="EA37" s="103">
        <v>294790.7</v>
      </c>
      <c r="EB37" s="103">
        <v>356422.2</v>
      </c>
      <c r="EC37" s="103">
        <v>571341.4</v>
      </c>
      <c r="ED37" s="103">
        <v>24828.799999999999</v>
      </c>
      <c r="EE37" s="103">
        <v>73059.7</v>
      </c>
      <c r="EF37" s="103">
        <v>107842.9</v>
      </c>
      <c r="EG37" s="103">
        <v>136089.4</v>
      </c>
      <c r="EH37" s="103">
        <v>188451.8</v>
      </c>
      <c r="EI37" s="103">
        <v>218587.2</v>
      </c>
      <c r="EJ37" s="103">
        <v>257808.4</v>
      </c>
      <c r="EK37" s="103">
        <v>279353.7</v>
      </c>
      <c r="EL37" s="103">
        <v>343784</v>
      </c>
      <c r="EM37" s="103">
        <v>370003.1</v>
      </c>
      <c r="EN37" s="103">
        <v>435012.6</v>
      </c>
      <c r="EO37" s="103">
        <v>649282.19999999995</v>
      </c>
      <c r="EP37" s="103">
        <v>5827.8</v>
      </c>
      <c r="EQ37" s="103">
        <v>28378.1</v>
      </c>
      <c r="ER37" s="103">
        <v>72181.2</v>
      </c>
      <c r="ES37" s="103">
        <v>104813.1</v>
      </c>
      <c r="ET37" s="103">
        <v>170413.9</v>
      </c>
      <c r="EU37" s="103">
        <v>187239.5</v>
      </c>
      <c r="EV37" s="103">
        <v>233557.8</v>
      </c>
      <c r="EW37" s="103">
        <v>258064.3</v>
      </c>
      <c r="EX37" s="103">
        <v>300173.8</v>
      </c>
      <c r="EY37" s="103">
        <v>327269.8</v>
      </c>
      <c r="EZ37" s="103">
        <v>375096</v>
      </c>
      <c r="FA37" s="103">
        <v>479519.4</v>
      </c>
      <c r="FB37" s="103">
        <v>80944.3</v>
      </c>
      <c r="FC37" s="103">
        <v>97999.7</v>
      </c>
      <c r="FD37" s="103">
        <v>141235.79999999999</v>
      </c>
      <c r="FE37" s="103">
        <v>160082.6</v>
      </c>
      <c r="FF37" s="103">
        <v>223916.2</v>
      </c>
      <c r="FG37" s="103">
        <v>269641.2</v>
      </c>
      <c r="FH37" s="103">
        <v>308091.8</v>
      </c>
      <c r="FI37" s="103">
        <v>348924.6</v>
      </c>
      <c r="FJ37" s="103">
        <v>370976.8</v>
      </c>
      <c r="FK37" s="103">
        <v>505600.3</v>
      </c>
      <c r="FL37" s="103">
        <v>559173.30000000005</v>
      </c>
      <c r="FM37" s="103">
        <v>718825.01136907004</v>
      </c>
      <c r="FN37" s="103">
        <v>7019.7</v>
      </c>
      <c r="FO37" s="103">
        <v>25183.5</v>
      </c>
      <c r="FP37" s="103">
        <v>82136.879977429999</v>
      </c>
      <c r="FQ37" s="103">
        <v>104363.82201182999</v>
      </c>
      <c r="FR37" s="103">
        <v>143059.04202858999</v>
      </c>
      <c r="FS37" s="103">
        <v>175152.63920624001</v>
      </c>
      <c r="FT37" s="103">
        <v>205000.84422035</v>
      </c>
      <c r="FU37" s="103">
        <v>223365.68935773001</v>
      </c>
      <c r="FV37" s="103">
        <v>279114.67969756998</v>
      </c>
      <c r="FW37" s="103">
        <v>305089.6431705</v>
      </c>
      <c r="FX37" s="1">
        <v>370045.28560085001</v>
      </c>
      <c r="FY37" s="103">
        <v>444014.72348663001</v>
      </c>
      <c r="FZ37" s="96">
        <v>9967.1269767800004</v>
      </c>
      <c r="GA37" s="96">
        <v>56693.373456829999</v>
      </c>
      <c r="GB37" s="96">
        <v>119650.44072735999</v>
      </c>
      <c r="GC37" s="103">
        <v>153312.47870897001</v>
      </c>
      <c r="GD37" s="103">
        <v>215763.32812945999</v>
      </c>
      <c r="GE37" s="103">
        <v>238949.01355592001</v>
      </c>
      <c r="GF37" s="103">
        <v>292759.97835264</v>
      </c>
      <c r="GG37" s="1">
        <v>323517.18129818997</v>
      </c>
      <c r="GH37" s="1">
        <v>371841.25805320003</v>
      </c>
      <c r="GI37" s="1">
        <v>420232.74763811001</v>
      </c>
      <c r="GJ37" s="1">
        <v>480780.81662383</v>
      </c>
      <c r="GK37" s="1">
        <v>594010.09609549993</v>
      </c>
    </row>
    <row r="38" spans="1:193" x14ac:dyDescent="0.25">
      <c r="A38" s="79" t="s">
        <v>169</v>
      </c>
      <c r="B38" s="103">
        <v>871.2</v>
      </c>
      <c r="C38" s="103">
        <v>1551.8</v>
      </c>
      <c r="D38" s="103">
        <v>2899.9</v>
      </c>
      <c r="E38" s="103">
        <v>3939.1</v>
      </c>
      <c r="F38" s="103">
        <v>5011.7</v>
      </c>
      <c r="G38" s="103">
        <v>6715</v>
      </c>
      <c r="H38" s="103">
        <v>8078.2</v>
      </c>
      <c r="I38" s="103">
        <v>10390.299999999999</v>
      </c>
      <c r="J38" s="103">
        <v>12931.3</v>
      </c>
      <c r="K38" s="103">
        <v>14846.8</v>
      </c>
      <c r="L38" s="103">
        <v>16771.8</v>
      </c>
      <c r="M38" s="103">
        <v>25297.9</v>
      </c>
      <c r="N38" s="103">
        <v>1115.4000000000001</v>
      </c>
      <c r="O38" s="103">
        <v>2417.3000000000002</v>
      </c>
      <c r="P38" s="103">
        <v>4776.8</v>
      </c>
      <c r="Q38" s="103">
        <v>6134.9</v>
      </c>
      <c r="R38" s="103">
        <v>8734.6</v>
      </c>
      <c r="S38" s="103">
        <v>11621.8</v>
      </c>
      <c r="T38" s="103">
        <v>14857.6</v>
      </c>
      <c r="U38" s="103">
        <v>17708.3</v>
      </c>
      <c r="V38" s="103">
        <v>20212.5</v>
      </c>
      <c r="W38" s="103">
        <v>23174.400000000001</v>
      </c>
      <c r="X38" s="103">
        <v>27407.5</v>
      </c>
      <c r="Y38" s="103">
        <v>40174.199999999997</v>
      </c>
      <c r="Z38" s="103">
        <v>1033.5999999999999</v>
      </c>
      <c r="AA38" s="103">
        <v>3001.6</v>
      </c>
      <c r="AB38" s="103">
        <v>5674.8</v>
      </c>
      <c r="AC38" s="103">
        <v>9555.9</v>
      </c>
      <c r="AD38" s="103">
        <v>12013.1</v>
      </c>
      <c r="AE38" s="103">
        <v>14567.9</v>
      </c>
      <c r="AF38" s="103">
        <v>17030.8</v>
      </c>
      <c r="AG38" s="103">
        <v>20463.599999999999</v>
      </c>
      <c r="AH38" s="103">
        <v>24231.5</v>
      </c>
      <c r="AI38" s="103">
        <v>33458.1</v>
      </c>
      <c r="AJ38" s="103">
        <v>38057.599999999999</v>
      </c>
      <c r="AK38" s="103">
        <v>61451.4</v>
      </c>
      <c r="AL38" s="103">
        <v>1403.1</v>
      </c>
      <c r="AM38" s="103">
        <v>3736.3</v>
      </c>
      <c r="AN38" s="103">
        <v>7493.1</v>
      </c>
      <c r="AO38" s="103">
        <v>12368.7</v>
      </c>
      <c r="AP38" s="103">
        <v>18394.8</v>
      </c>
      <c r="AQ38" s="103">
        <v>26240.5</v>
      </c>
      <c r="AR38" s="103">
        <v>34045.9</v>
      </c>
      <c r="AS38" s="103">
        <v>38374.1</v>
      </c>
      <c r="AT38" s="103">
        <v>43280.1</v>
      </c>
      <c r="AU38" s="103">
        <v>49829.7</v>
      </c>
      <c r="AV38" s="103">
        <v>56312.2</v>
      </c>
      <c r="AW38" s="103">
        <v>82119.600000000006</v>
      </c>
      <c r="AX38" s="103">
        <v>1779.7</v>
      </c>
      <c r="AY38" s="103">
        <v>4762.1000000000004</v>
      </c>
      <c r="AZ38" s="103">
        <v>8405.7999999999993</v>
      </c>
      <c r="BA38" s="103">
        <v>12492.3</v>
      </c>
      <c r="BB38" s="103">
        <v>16185.1</v>
      </c>
      <c r="BC38" s="103">
        <v>20532.8</v>
      </c>
      <c r="BD38" s="103">
        <v>24189.5</v>
      </c>
      <c r="BE38" s="103">
        <v>28762.9</v>
      </c>
      <c r="BF38" s="103">
        <v>35170.800000000003</v>
      </c>
      <c r="BG38" s="103">
        <v>41355.1</v>
      </c>
      <c r="BH38" s="103">
        <v>46313.7</v>
      </c>
      <c r="BI38" s="103">
        <v>64385.7</v>
      </c>
      <c r="BJ38" s="103">
        <v>1538</v>
      </c>
      <c r="BK38" s="103">
        <v>3332</v>
      </c>
      <c r="BL38" s="103">
        <v>7502.4</v>
      </c>
      <c r="BM38" s="103">
        <v>10178.5</v>
      </c>
      <c r="BN38" s="103">
        <v>14344.7</v>
      </c>
      <c r="BO38" s="103">
        <v>18027.400000000001</v>
      </c>
      <c r="BP38" s="103">
        <v>21682.7</v>
      </c>
      <c r="BQ38" s="103">
        <v>25432.7</v>
      </c>
      <c r="BR38" s="103">
        <v>33240.5</v>
      </c>
      <c r="BS38" s="103">
        <v>38381.1</v>
      </c>
      <c r="BT38" s="103">
        <v>47660</v>
      </c>
      <c r="BU38" s="103">
        <v>72055.899999999994</v>
      </c>
      <c r="BV38" s="103">
        <v>1681.9</v>
      </c>
      <c r="BW38" s="103">
        <v>3668.3</v>
      </c>
      <c r="BX38" s="103">
        <v>6208.1</v>
      </c>
      <c r="BY38" s="103">
        <v>8088.1</v>
      </c>
      <c r="BZ38" s="103">
        <v>12190.8</v>
      </c>
      <c r="CA38" s="103">
        <v>14826.4</v>
      </c>
      <c r="CB38" s="103">
        <v>17806</v>
      </c>
      <c r="CC38" s="103">
        <v>20497.3</v>
      </c>
      <c r="CD38" s="103">
        <v>24361.200000000001</v>
      </c>
      <c r="CE38" s="103">
        <v>32329.9</v>
      </c>
      <c r="CF38" s="103">
        <v>37051.800000000003</v>
      </c>
      <c r="CG38" s="103">
        <v>51501</v>
      </c>
      <c r="CH38" s="103">
        <v>2003.1</v>
      </c>
      <c r="CI38" s="103">
        <v>5173.1000000000004</v>
      </c>
      <c r="CJ38" s="103">
        <v>7762.2</v>
      </c>
      <c r="CK38" s="103">
        <v>10391.4</v>
      </c>
      <c r="CL38" s="103">
        <v>14966.1</v>
      </c>
      <c r="CM38" s="103">
        <v>17823.099999999999</v>
      </c>
      <c r="CN38" s="103">
        <v>21191.5</v>
      </c>
      <c r="CO38" s="103">
        <v>24992.400000000001</v>
      </c>
      <c r="CP38" s="103">
        <v>30707.200000000001</v>
      </c>
      <c r="CQ38" s="103">
        <v>42135.4</v>
      </c>
      <c r="CR38" s="103">
        <v>53069.7</v>
      </c>
      <c r="CS38" s="103">
        <v>81389.100000000006</v>
      </c>
      <c r="CT38" s="103">
        <v>3394</v>
      </c>
      <c r="CU38" s="103">
        <v>8424</v>
      </c>
      <c r="CV38" s="103">
        <v>12234</v>
      </c>
      <c r="CW38" s="103">
        <v>16873.400000000001</v>
      </c>
      <c r="CX38" s="103">
        <v>22723.5</v>
      </c>
      <c r="CY38" s="103">
        <v>27432.9</v>
      </c>
      <c r="CZ38" s="103">
        <v>32174.5</v>
      </c>
      <c r="DA38" s="103">
        <v>36435.699999999997</v>
      </c>
      <c r="DB38" s="103">
        <v>40592.800000000003</v>
      </c>
      <c r="DC38" s="103">
        <v>45754.6</v>
      </c>
      <c r="DD38" s="103">
        <v>57485.9</v>
      </c>
      <c r="DE38" s="103">
        <v>86791</v>
      </c>
      <c r="DF38" s="103">
        <v>2044.1</v>
      </c>
      <c r="DG38" s="103">
        <v>5219.7</v>
      </c>
      <c r="DH38" s="103">
        <v>13343.1</v>
      </c>
      <c r="DI38" s="103">
        <v>14052.2</v>
      </c>
      <c r="DJ38" s="103">
        <v>19575.7</v>
      </c>
      <c r="DK38" s="103">
        <v>25998.7</v>
      </c>
      <c r="DL38" s="103">
        <v>31649.9</v>
      </c>
      <c r="DM38" s="103">
        <v>38666.1</v>
      </c>
      <c r="DN38" s="103">
        <v>43899.9</v>
      </c>
      <c r="DO38" s="103">
        <v>51354.1</v>
      </c>
      <c r="DP38" s="103">
        <v>61062.5</v>
      </c>
      <c r="DQ38" s="103">
        <v>97573.4</v>
      </c>
      <c r="DR38" s="103">
        <v>2066.6</v>
      </c>
      <c r="DS38" s="103">
        <v>5834.9</v>
      </c>
      <c r="DT38" s="103">
        <v>9009.5</v>
      </c>
      <c r="DU38" s="103">
        <v>14682.9</v>
      </c>
      <c r="DV38" s="103">
        <v>19381.900000000001</v>
      </c>
      <c r="DW38" s="103">
        <v>23732</v>
      </c>
      <c r="DX38" s="103">
        <v>28720.7</v>
      </c>
      <c r="DY38" s="103">
        <v>35757.699999999997</v>
      </c>
      <c r="DZ38" s="103">
        <v>40827.1</v>
      </c>
      <c r="EA38" s="103">
        <v>47839.5</v>
      </c>
      <c r="EB38" s="103">
        <v>55536.2</v>
      </c>
      <c r="EC38" s="103">
        <v>95054.3</v>
      </c>
      <c r="ED38" s="103">
        <v>2944.5</v>
      </c>
      <c r="EE38" s="103">
        <v>7001.4</v>
      </c>
      <c r="EF38" s="103">
        <v>11994.5</v>
      </c>
      <c r="EG38" s="103">
        <v>16520.3</v>
      </c>
      <c r="EH38" s="103">
        <v>20437.3</v>
      </c>
      <c r="EI38" s="103">
        <v>25581.4</v>
      </c>
      <c r="EJ38" s="103">
        <v>30523.9</v>
      </c>
      <c r="EK38" s="103">
        <v>36133.4</v>
      </c>
      <c r="EL38" s="103">
        <v>43532.2</v>
      </c>
      <c r="EM38" s="103">
        <v>50164.3</v>
      </c>
      <c r="EN38" s="103">
        <v>63455.7</v>
      </c>
      <c r="EO38" s="103">
        <v>98445.7</v>
      </c>
      <c r="EP38" s="103">
        <v>1665.5</v>
      </c>
      <c r="EQ38" s="103">
        <v>4662.6000000000004</v>
      </c>
      <c r="ER38" s="103">
        <v>7610.1</v>
      </c>
      <c r="ES38" s="103">
        <v>13403.2</v>
      </c>
      <c r="ET38" s="103">
        <v>16924.7</v>
      </c>
      <c r="EU38" s="103">
        <v>21128.3</v>
      </c>
      <c r="EV38" s="103">
        <v>24232.1</v>
      </c>
      <c r="EW38" s="103">
        <v>28790.9</v>
      </c>
      <c r="EX38" s="103">
        <v>34383.1</v>
      </c>
      <c r="EY38" s="103">
        <v>40069.800000000003</v>
      </c>
      <c r="EZ38" s="103">
        <v>43857.1</v>
      </c>
      <c r="FA38" s="103">
        <v>67401.899999999994</v>
      </c>
      <c r="FB38" s="103">
        <v>2158.1</v>
      </c>
      <c r="FC38" s="103">
        <v>3487.8</v>
      </c>
      <c r="FD38" s="103">
        <v>6370.3</v>
      </c>
      <c r="FE38" s="103">
        <v>9193.9</v>
      </c>
      <c r="FF38" s="103">
        <v>12027.1</v>
      </c>
      <c r="FG38" s="103">
        <v>15036.7</v>
      </c>
      <c r="FH38" s="103">
        <v>18593</v>
      </c>
      <c r="FI38" s="103">
        <v>25363.8</v>
      </c>
      <c r="FJ38" s="103">
        <v>29214.9</v>
      </c>
      <c r="FK38" s="103">
        <v>35764.1</v>
      </c>
      <c r="FL38" s="103">
        <v>43332.4</v>
      </c>
      <c r="FM38" s="103">
        <v>60860.505657310001</v>
      </c>
      <c r="FN38" s="103">
        <v>1691</v>
      </c>
      <c r="FO38" s="103">
        <v>3746</v>
      </c>
      <c r="FP38" s="103">
        <v>7954.9677647199996</v>
      </c>
      <c r="FQ38" s="103">
        <v>11921.524935580001</v>
      </c>
      <c r="FR38" s="103">
        <v>15494.453375360001</v>
      </c>
      <c r="FS38" s="103">
        <v>21381.823746009999</v>
      </c>
      <c r="FT38" s="103">
        <v>25266.06098061</v>
      </c>
      <c r="FU38" s="103">
        <v>30108.493520470001</v>
      </c>
      <c r="FV38" s="103">
        <v>35539.642703500002</v>
      </c>
      <c r="FW38" s="103">
        <v>42595.026209479998</v>
      </c>
      <c r="FX38" s="1">
        <v>52251.70100239</v>
      </c>
      <c r="FY38" s="103">
        <v>73814.171882979994</v>
      </c>
      <c r="FZ38" s="96">
        <v>1748.2394988599999</v>
      </c>
      <c r="GA38" s="96">
        <v>24540.499744829998</v>
      </c>
      <c r="GB38" s="96">
        <v>47132.004278200002</v>
      </c>
      <c r="GC38" s="103">
        <v>66546.949861350004</v>
      </c>
      <c r="GD38" s="103">
        <v>92709.643312729997</v>
      </c>
      <c r="GE38" s="103">
        <v>100136.19641605001</v>
      </c>
      <c r="GF38" s="103">
        <v>122458.78634838</v>
      </c>
      <c r="GG38" s="1">
        <v>139271.07350354001</v>
      </c>
      <c r="GH38" s="1">
        <v>156270.73189359001</v>
      </c>
      <c r="GI38" s="1">
        <v>181759.09644604</v>
      </c>
      <c r="GJ38" s="1">
        <v>211105.52031066001</v>
      </c>
      <c r="GK38" s="1">
        <v>249866.63002611001</v>
      </c>
    </row>
    <row r="39" spans="1:193" x14ac:dyDescent="0.25">
      <c r="A39" s="78" t="s">
        <v>170</v>
      </c>
      <c r="B39" s="103">
        <v>1540.4</v>
      </c>
      <c r="C39" s="103">
        <v>4159.3</v>
      </c>
      <c r="D39" s="103">
        <v>9055.7999999999993</v>
      </c>
      <c r="E39" s="103">
        <v>14320.2</v>
      </c>
      <c r="F39" s="103">
        <v>23003.599999999999</v>
      </c>
      <c r="G39" s="103">
        <v>25910.5</v>
      </c>
      <c r="H39" s="103">
        <v>29265</v>
      </c>
      <c r="I39" s="103">
        <v>32066.400000000001</v>
      </c>
      <c r="J39" s="103">
        <v>38333.300000000003</v>
      </c>
      <c r="K39" s="103">
        <v>44874.5</v>
      </c>
      <c r="L39" s="103">
        <v>61435.4</v>
      </c>
      <c r="M39" s="103">
        <v>81552.2</v>
      </c>
      <c r="N39" s="103">
        <v>3947</v>
      </c>
      <c r="O39" s="103">
        <v>6845.3</v>
      </c>
      <c r="P39" s="103">
        <v>15516.4</v>
      </c>
      <c r="Q39" s="103">
        <v>20116.8</v>
      </c>
      <c r="R39" s="103">
        <v>33797.199999999997</v>
      </c>
      <c r="S39" s="103">
        <v>41800.9</v>
      </c>
      <c r="T39" s="103">
        <v>58281.3</v>
      </c>
      <c r="U39" s="103">
        <v>68941.600000000006</v>
      </c>
      <c r="V39" s="103">
        <v>82980.800000000003</v>
      </c>
      <c r="W39" s="103">
        <v>93860</v>
      </c>
      <c r="X39" s="103">
        <v>110553</v>
      </c>
      <c r="Y39" s="103">
        <v>136462.29999999999</v>
      </c>
      <c r="Z39" s="103">
        <v>675.5</v>
      </c>
      <c r="AA39" s="103">
        <v>8390.5</v>
      </c>
      <c r="AB39" s="103">
        <v>25567.3</v>
      </c>
      <c r="AC39" s="103">
        <v>60284.9</v>
      </c>
      <c r="AD39" s="103">
        <v>66821.399999999994</v>
      </c>
      <c r="AE39" s="103">
        <v>87809.7</v>
      </c>
      <c r="AF39" s="103">
        <v>121729.62</v>
      </c>
      <c r="AG39" s="103">
        <v>125792.62</v>
      </c>
      <c r="AH39" s="103">
        <v>165199.22</v>
      </c>
      <c r="AI39" s="103">
        <v>172393.92</v>
      </c>
      <c r="AJ39" s="103">
        <v>180497.12</v>
      </c>
      <c r="AK39" s="103">
        <v>214272.22</v>
      </c>
      <c r="AL39" s="103">
        <v>26074</v>
      </c>
      <c r="AM39" s="103">
        <v>32659.1</v>
      </c>
      <c r="AN39" s="103">
        <v>37010.5</v>
      </c>
      <c r="AO39" s="103">
        <v>58176.6</v>
      </c>
      <c r="AP39" s="103">
        <v>76025.600000000006</v>
      </c>
      <c r="AQ39" s="103">
        <v>80748.399999999994</v>
      </c>
      <c r="AR39" s="103">
        <v>109750.39999999999</v>
      </c>
      <c r="AS39" s="103">
        <v>125161.4</v>
      </c>
      <c r="AT39" s="103">
        <v>142777.70000000001</v>
      </c>
      <c r="AU39" s="103">
        <v>155134.70000000001</v>
      </c>
      <c r="AV39" s="103">
        <v>189853.7</v>
      </c>
      <c r="AW39" s="103">
        <v>219381.5</v>
      </c>
      <c r="AX39" s="103">
        <v>3766.6</v>
      </c>
      <c r="AY39" s="103">
        <v>21187.5</v>
      </c>
      <c r="AZ39" s="103">
        <v>44812.4</v>
      </c>
      <c r="BA39" s="103">
        <v>67166.5</v>
      </c>
      <c r="BB39" s="103">
        <v>86526.5</v>
      </c>
      <c r="BC39" s="103">
        <v>113212.3</v>
      </c>
      <c r="BD39" s="103">
        <v>131242.20000000999</v>
      </c>
      <c r="BE39" s="103">
        <v>136120.9</v>
      </c>
      <c r="BF39" s="103">
        <v>162253.79999999999</v>
      </c>
      <c r="BG39" s="103">
        <v>186698.9</v>
      </c>
      <c r="BH39" s="103">
        <v>241415.3</v>
      </c>
      <c r="BI39" s="103">
        <v>384319.9</v>
      </c>
      <c r="BJ39" s="103">
        <v>113.6</v>
      </c>
      <c r="BK39" s="103">
        <v>17611.3</v>
      </c>
      <c r="BL39" s="103">
        <v>45638.2</v>
      </c>
      <c r="BM39" s="103">
        <v>53919.000000100001</v>
      </c>
      <c r="BN39" s="103">
        <v>85750.399999999994</v>
      </c>
      <c r="BO39" s="103">
        <v>97670.6</v>
      </c>
      <c r="BP39" s="103">
        <v>114836.10000001</v>
      </c>
      <c r="BQ39" s="103">
        <v>134705.4</v>
      </c>
      <c r="BR39" s="103">
        <v>153725.9</v>
      </c>
      <c r="BS39" s="103">
        <v>177680.4</v>
      </c>
      <c r="BT39" s="103">
        <v>195312.3</v>
      </c>
      <c r="BU39" s="103">
        <v>231579.6</v>
      </c>
      <c r="BV39" s="103">
        <v>17441.900000000001</v>
      </c>
      <c r="BW39" s="103">
        <v>35343.199999999997</v>
      </c>
      <c r="BX39" s="103">
        <v>46836.5</v>
      </c>
      <c r="BY39" s="103">
        <v>53125.000000100001</v>
      </c>
      <c r="BZ39" s="103">
        <v>76133.400000010006</v>
      </c>
      <c r="CA39" s="103">
        <v>117476.90000001001</v>
      </c>
      <c r="CB39" s="103">
        <v>133476.80000009999</v>
      </c>
      <c r="CC39" s="103">
        <v>162730.30000009999</v>
      </c>
      <c r="CD39" s="103">
        <v>182797.80000009999</v>
      </c>
      <c r="CE39" s="103">
        <v>199157.0000001</v>
      </c>
      <c r="CF39" s="103">
        <v>244695.2</v>
      </c>
      <c r="CG39" s="103">
        <v>279809.3</v>
      </c>
      <c r="CH39" s="103">
        <v>34068.9</v>
      </c>
      <c r="CI39" s="103">
        <v>55500.5</v>
      </c>
      <c r="CJ39" s="103">
        <v>86164.7</v>
      </c>
      <c r="CK39" s="103">
        <v>99593.3</v>
      </c>
      <c r="CL39" s="103">
        <v>108302.6</v>
      </c>
      <c r="CM39" s="103">
        <v>115928.9</v>
      </c>
      <c r="CN39" s="103">
        <v>144845.4</v>
      </c>
      <c r="CO39" s="103">
        <v>172612.2</v>
      </c>
      <c r="CP39" s="103">
        <v>177030.6</v>
      </c>
      <c r="CQ39" s="103">
        <v>213075.9</v>
      </c>
      <c r="CR39" s="103">
        <v>236024.8</v>
      </c>
      <c r="CS39" s="103">
        <v>319063.09999999998</v>
      </c>
      <c r="CT39" s="103">
        <v>5422.1</v>
      </c>
      <c r="CU39" s="103">
        <v>40722.199999999997</v>
      </c>
      <c r="CV39" s="103">
        <v>79434.7</v>
      </c>
      <c r="CW39" s="103">
        <v>100358.6</v>
      </c>
      <c r="CX39" s="103">
        <v>126525.4</v>
      </c>
      <c r="CY39" s="103">
        <v>168896.6</v>
      </c>
      <c r="CZ39" s="103">
        <v>216351.4</v>
      </c>
      <c r="DA39" s="103">
        <v>227344.6</v>
      </c>
      <c r="DB39" s="103">
        <v>256986.3</v>
      </c>
      <c r="DC39" s="103">
        <v>271451.90000000002</v>
      </c>
      <c r="DD39" s="103">
        <v>311033.90000000002</v>
      </c>
      <c r="DE39" s="103">
        <v>377877.1</v>
      </c>
      <c r="DF39" s="103">
        <v>13958.2</v>
      </c>
      <c r="DG39" s="103">
        <v>21031.5</v>
      </c>
      <c r="DH39" s="103">
        <v>93298.2</v>
      </c>
      <c r="DI39" s="103">
        <v>127164.6</v>
      </c>
      <c r="DJ39" s="103">
        <v>152459.70000000001</v>
      </c>
      <c r="DK39" s="103">
        <v>186702.3</v>
      </c>
      <c r="DL39" s="103">
        <v>207198.8</v>
      </c>
      <c r="DM39" s="103">
        <v>261291.9</v>
      </c>
      <c r="DN39" s="103">
        <v>297125.59999999998</v>
      </c>
      <c r="DO39" s="103">
        <v>315962.2</v>
      </c>
      <c r="DP39" s="103">
        <v>334006.90000000002</v>
      </c>
      <c r="DQ39" s="103">
        <v>428287.9</v>
      </c>
      <c r="DR39" s="103">
        <v>4254.3999999999996</v>
      </c>
      <c r="DS39" s="103">
        <v>53881.9</v>
      </c>
      <c r="DT39" s="103">
        <v>60218.9</v>
      </c>
      <c r="DU39" s="103">
        <v>78789.600000000006</v>
      </c>
      <c r="DV39" s="103">
        <v>96395.7</v>
      </c>
      <c r="DW39" s="103">
        <v>142398</v>
      </c>
      <c r="DX39" s="103">
        <v>163432.6</v>
      </c>
      <c r="DY39" s="103">
        <v>177808.9</v>
      </c>
      <c r="DZ39" s="103">
        <v>215065.9</v>
      </c>
      <c r="EA39" s="103">
        <v>246951.2</v>
      </c>
      <c r="EB39" s="103">
        <v>300886</v>
      </c>
      <c r="EC39" s="103">
        <v>476287.1</v>
      </c>
      <c r="ED39" s="103">
        <v>21884.3</v>
      </c>
      <c r="EE39" s="103">
        <v>66058.3</v>
      </c>
      <c r="EF39" s="103">
        <v>95848.4</v>
      </c>
      <c r="EG39" s="103">
        <v>119569.1</v>
      </c>
      <c r="EH39" s="103">
        <v>168014.5</v>
      </c>
      <c r="EI39" s="103">
        <v>193005.8</v>
      </c>
      <c r="EJ39" s="103">
        <v>227284.5</v>
      </c>
      <c r="EK39" s="103">
        <v>243220.3</v>
      </c>
      <c r="EL39" s="103">
        <v>300251.8</v>
      </c>
      <c r="EM39" s="103">
        <v>319838.8</v>
      </c>
      <c r="EN39" s="103">
        <v>371556.9</v>
      </c>
      <c r="EO39" s="103">
        <v>550836.5</v>
      </c>
      <c r="EP39" s="103">
        <v>4162.3</v>
      </c>
      <c r="EQ39" s="103">
        <v>23715.5</v>
      </c>
      <c r="ER39" s="103">
        <v>64571.1</v>
      </c>
      <c r="ES39" s="103">
        <v>91409.9</v>
      </c>
      <c r="ET39" s="103">
        <v>153489.20000000001</v>
      </c>
      <c r="EU39" s="103">
        <v>166111.20000000001</v>
      </c>
      <c r="EV39" s="103">
        <v>209325.7</v>
      </c>
      <c r="EW39" s="103">
        <v>229273.4</v>
      </c>
      <c r="EX39" s="103">
        <v>265790.7</v>
      </c>
      <c r="EY39" s="103">
        <v>287200</v>
      </c>
      <c r="EZ39" s="103">
        <v>331238.90000000002</v>
      </c>
      <c r="FA39" s="103">
        <v>412117.5</v>
      </c>
      <c r="FB39" s="103">
        <v>78786.2</v>
      </c>
      <c r="FC39" s="103">
        <v>94511.9</v>
      </c>
      <c r="FD39" s="103">
        <v>134865.5</v>
      </c>
      <c r="FE39" s="103">
        <v>150888.70000000001</v>
      </c>
      <c r="FF39" s="103">
        <v>211889.1</v>
      </c>
      <c r="FG39" s="103">
        <v>254604.5</v>
      </c>
      <c r="FH39" s="103">
        <v>289498.8</v>
      </c>
      <c r="FI39" s="103">
        <v>323560.8</v>
      </c>
      <c r="FJ39" s="103">
        <v>341761.9</v>
      </c>
      <c r="FK39" s="103">
        <v>469836.2</v>
      </c>
      <c r="FL39" s="103">
        <v>515840.9</v>
      </c>
      <c r="FM39" s="103">
        <v>657964.50571176002</v>
      </c>
      <c r="FN39" s="103">
        <v>5328.7</v>
      </c>
      <c r="FO39" s="103">
        <v>21437.5</v>
      </c>
      <c r="FP39" s="103">
        <v>74181.912212709998</v>
      </c>
      <c r="FQ39" s="103">
        <v>92442.297076250004</v>
      </c>
      <c r="FR39" s="103">
        <v>127564.58865323001</v>
      </c>
      <c r="FS39" s="103">
        <v>153770.81546022999</v>
      </c>
      <c r="FT39" s="103">
        <v>179734.78323974001</v>
      </c>
      <c r="FU39" s="103">
        <v>193257.19583725999</v>
      </c>
      <c r="FV39" s="103">
        <v>243575.03699406999</v>
      </c>
      <c r="FW39" s="103">
        <v>262494.61696101999</v>
      </c>
      <c r="FX39" s="1">
        <v>317793.58459846</v>
      </c>
      <c r="FY39" s="103">
        <v>370200.55160364998</v>
      </c>
      <c r="FZ39" s="96">
        <v>8218.8874779199996</v>
      </c>
      <c r="GA39" s="96">
        <v>32152.873712000001</v>
      </c>
      <c r="GB39" s="96">
        <v>72518.436449159999</v>
      </c>
      <c r="GC39" s="103">
        <v>86765.528847619993</v>
      </c>
      <c r="GD39" s="103">
        <v>123053.68481673</v>
      </c>
      <c r="GE39" s="103">
        <v>138812.81713986999</v>
      </c>
      <c r="GF39" s="103">
        <v>170301.19200426</v>
      </c>
      <c r="GG39" s="1">
        <v>184246.10779464999</v>
      </c>
      <c r="GH39" s="1">
        <v>215570.52615960999</v>
      </c>
      <c r="GI39" s="1">
        <v>238473.65119207001</v>
      </c>
      <c r="GJ39" s="1">
        <v>269675.29631316999</v>
      </c>
      <c r="GK39" s="1">
        <v>2869562.1246349197</v>
      </c>
    </row>
    <row r="40" spans="1:193" x14ac:dyDescent="0.25">
      <c r="A40" s="79" t="s">
        <v>171</v>
      </c>
      <c r="B40" s="103">
        <v>0</v>
      </c>
      <c r="C40" s="103">
        <v>0</v>
      </c>
      <c r="D40" s="103">
        <v>11.7</v>
      </c>
      <c r="E40" s="103">
        <v>33.799999999999997</v>
      </c>
      <c r="F40" s="103">
        <v>209.2</v>
      </c>
      <c r="G40" s="103">
        <v>270.10000000000002</v>
      </c>
      <c r="H40" s="103">
        <v>318.39999999999998</v>
      </c>
      <c r="I40" s="103">
        <v>375.3</v>
      </c>
      <c r="J40" s="103">
        <v>472.5</v>
      </c>
      <c r="K40" s="103">
        <v>594.6</v>
      </c>
      <c r="L40" s="103">
        <v>658.1</v>
      </c>
      <c r="M40" s="103">
        <v>658.1</v>
      </c>
      <c r="N40" s="103">
        <v>0</v>
      </c>
      <c r="O40" s="103">
        <v>9.1999999999999993</v>
      </c>
      <c r="P40" s="103">
        <v>29</v>
      </c>
      <c r="Q40" s="103">
        <v>40.9</v>
      </c>
      <c r="R40" s="103">
        <v>51.3</v>
      </c>
      <c r="S40" s="103">
        <v>61.5</v>
      </c>
      <c r="T40" s="103">
        <v>73.3</v>
      </c>
      <c r="U40" s="103">
        <v>76.599999999999994</v>
      </c>
      <c r="V40" s="103">
        <v>99.2</v>
      </c>
      <c r="W40" s="103">
        <v>118</v>
      </c>
      <c r="X40" s="103">
        <v>335.4</v>
      </c>
      <c r="Y40" s="103">
        <v>667.9</v>
      </c>
      <c r="Z40" s="103">
        <v>5</v>
      </c>
      <c r="AA40" s="103">
        <v>10</v>
      </c>
      <c r="AB40" s="103">
        <v>159</v>
      </c>
      <c r="AC40" s="103">
        <v>211.9</v>
      </c>
      <c r="AD40" s="103">
        <v>259.89999999999998</v>
      </c>
      <c r="AE40" s="103">
        <v>307.89999999999998</v>
      </c>
      <c r="AF40" s="103">
        <v>355.9</v>
      </c>
      <c r="AG40" s="103">
        <v>486.9</v>
      </c>
      <c r="AH40" s="103">
        <v>573.9</v>
      </c>
      <c r="AI40" s="103">
        <v>632.79999999999995</v>
      </c>
      <c r="AJ40" s="103">
        <v>703.7</v>
      </c>
      <c r="AK40" s="103">
        <v>771.7</v>
      </c>
      <c r="AL40" s="103">
        <v>201.1</v>
      </c>
      <c r="AM40" s="103">
        <v>415.3</v>
      </c>
      <c r="AN40" s="103">
        <v>1162.9000000000001</v>
      </c>
      <c r="AO40" s="103">
        <v>1723.9</v>
      </c>
      <c r="AP40" s="103">
        <v>2500.9</v>
      </c>
      <c r="AQ40" s="103">
        <v>2612.8000000000002</v>
      </c>
      <c r="AR40" s="103">
        <v>2935.6</v>
      </c>
      <c r="AS40" s="103">
        <v>3269.2</v>
      </c>
      <c r="AT40" s="103">
        <v>3751.2</v>
      </c>
      <c r="AU40" s="103">
        <v>5952.9</v>
      </c>
      <c r="AV40" s="103">
        <v>16268</v>
      </c>
      <c r="AW40" s="103">
        <v>19787.599999999999</v>
      </c>
      <c r="AX40" s="103">
        <v>158.4</v>
      </c>
      <c r="AY40" s="103">
        <v>365.8</v>
      </c>
      <c r="AZ40" s="103">
        <v>808.8</v>
      </c>
      <c r="BA40" s="103">
        <v>2033.4</v>
      </c>
      <c r="BB40" s="103">
        <v>2263.5</v>
      </c>
      <c r="BC40" s="103">
        <v>10856</v>
      </c>
      <c r="BD40" s="103">
        <v>11240.9</v>
      </c>
      <c r="BE40" s="103">
        <v>11465.9</v>
      </c>
      <c r="BF40" s="103">
        <v>11653.8</v>
      </c>
      <c r="BG40" s="103">
        <v>12750.7</v>
      </c>
      <c r="BH40" s="103">
        <v>13468.6</v>
      </c>
      <c r="BI40" s="103">
        <v>18400</v>
      </c>
      <c r="BJ40" s="103">
        <v>0</v>
      </c>
      <c r="BK40" s="103">
        <v>560.29999999999995</v>
      </c>
      <c r="BL40" s="103">
        <v>859</v>
      </c>
      <c r="BM40" s="103">
        <v>1099.9000000000001</v>
      </c>
      <c r="BN40" s="103">
        <v>1410.1</v>
      </c>
      <c r="BO40" s="103">
        <v>1863.1</v>
      </c>
      <c r="BP40" s="103">
        <v>2239.5</v>
      </c>
      <c r="BQ40" s="103">
        <v>2572</v>
      </c>
      <c r="BR40" s="103">
        <v>2850.9</v>
      </c>
      <c r="BS40" s="103">
        <v>6835.4</v>
      </c>
      <c r="BT40" s="103">
        <v>7329.6</v>
      </c>
      <c r="BU40" s="103">
        <v>11941.2</v>
      </c>
      <c r="BV40" s="103">
        <v>103.5</v>
      </c>
      <c r="BW40" s="103">
        <v>238</v>
      </c>
      <c r="BX40" s="103">
        <v>360.1</v>
      </c>
      <c r="BY40" s="103">
        <v>521.20000000000005</v>
      </c>
      <c r="BZ40" s="103">
        <v>679.7</v>
      </c>
      <c r="CA40" s="103">
        <v>7082.1</v>
      </c>
      <c r="CB40" s="103">
        <v>7302.1</v>
      </c>
      <c r="CC40" s="103">
        <v>7562.8</v>
      </c>
      <c r="CD40" s="103">
        <v>7814.7</v>
      </c>
      <c r="CE40" s="103">
        <v>9028</v>
      </c>
      <c r="CF40" s="103">
        <v>9661.2000000000007</v>
      </c>
      <c r="CG40" s="103">
        <v>12585.7</v>
      </c>
      <c r="CH40" s="103">
        <v>0</v>
      </c>
      <c r="CI40" s="103">
        <v>50</v>
      </c>
      <c r="CJ40" s="103">
        <v>287.2</v>
      </c>
      <c r="CK40" s="103">
        <v>399.9</v>
      </c>
      <c r="CL40" s="103">
        <v>509.4</v>
      </c>
      <c r="CM40" s="103">
        <v>4761.8</v>
      </c>
      <c r="CN40" s="103">
        <v>5028.5</v>
      </c>
      <c r="CO40" s="103">
        <v>5713.8</v>
      </c>
      <c r="CP40" s="103">
        <v>6015.6</v>
      </c>
      <c r="CQ40" s="103">
        <v>10152.4</v>
      </c>
      <c r="CR40" s="103">
        <v>11304.5</v>
      </c>
      <c r="CS40" s="103">
        <v>14532.3</v>
      </c>
      <c r="CT40" s="103">
        <v>625.29999999999995</v>
      </c>
      <c r="CU40" s="103">
        <v>1250.5</v>
      </c>
      <c r="CV40" s="103">
        <v>1950.8</v>
      </c>
      <c r="CW40" s="103">
        <v>2601.1</v>
      </c>
      <c r="CX40" s="103">
        <v>3366.3</v>
      </c>
      <c r="CY40" s="103">
        <v>4099.1000000000004</v>
      </c>
      <c r="CZ40" s="103">
        <v>4917.8999999999996</v>
      </c>
      <c r="DA40" s="103">
        <v>5999.4</v>
      </c>
      <c r="DB40" s="103">
        <v>6455</v>
      </c>
      <c r="DC40" s="103">
        <v>6993.6</v>
      </c>
      <c r="DD40" s="103">
        <v>9440.2999999999993</v>
      </c>
      <c r="DE40" s="103">
        <v>16202.5</v>
      </c>
      <c r="DF40" s="103">
        <v>0</v>
      </c>
      <c r="DG40" s="103">
        <v>1609.6</v>
      </c>
      <c r="DH40" s="103">
        <v>1634.6</v>
      </c>
      <c r="DI40" s="103">
        <v>1659.6</v>
      </c>
      <c r="DJ40" s="103">
        <v>1684.6</v>
      </c>
      <c r="DK40" s="103">
        <v>4986.5</v>
      </c>
      <c r="DL40" s="103">
        <v>5011.5</v>
      </c>
      <c r="DM40" s="103">
        <v>5479.2</v>
      </c>
      <c r="DN40" s="103">
        <v>5681</v>
      </c>
      <c r="DO40" s="103">
        <v>9032.2999999999993</v>
      </c>
      <c r="DP40" s="103">
        <v>10684</v>
      </c>
      <c r="DQ40" s="103">
        <v>17506.900000000001</v>
      </c>
      <c r="DR40" s="103">
        <v>0</v>
      </c>
      <c r="DS40" s="103">
        <v>1831.3</v>
      </c>
      <c r="DT40" s="103">
        <v>2055.1</v>
      </c>
      <c r="DU40" s="103">
        <v>4152</v>
      </c>
      <c r="DV40" s="103">
        <v>4422.7</v>
      </c>
      <c r="DW40" s="103">
        <v>5970.2</v>
      </c>
      <c r="DX40" s="103">
        <v>6869.2</v>
      </c>
      <c r="DY40" s="103">
        <v>7816.3</v>
      </c>
      <c r="DZ40" s="103">
        <v>8788.5</v>
      </c>
      <c r="EA40" s="103">
        <v>9693.7000000000007</v>
      </c>
      <c r="EB40" s="103">
        <v>13232.2</v>
      </c>
      <c r="EC40" s="103">
        <v>18035.8</v>
      </c>
      <c r="ED40" s="103">
        <v>1000.9</v>
      </c>
      <c r="EE40" s="103">
        <v>1000.9</v>
      </c>
      <c r="EF40" s="103">
        <v>3053.2</v>
      </c>
      <c r="EG40" s="103">
        <v>3053.2</v>
      </c>
      <c r="EH40" s="103">
        <v>5072.6000000000004</v>
      </c>
      <c r="EI40" s="103">
        <v>6090.2</v>
      </c>
      <c r="EJ40" s="103">
        <v>6106.8</v>
      </c>
      <c r="EK40" s="103">
        <v>7082.3</v>
      </c>
      <c r="EL40" s="103">
        <v>9252.6</v>
      </c>
      <c r="EM40" s="103">
        <v>10253.5</v>
      </c>
      <c r="EN40" s="103">
        <v>10660.1</v>
      </c>
      <c r="EO40" s="103">
        <v>18580.3</v>
      </c>
      <c r="EP40" s="103">
        <v>359.4</v>
      </c>
      <c r="EQ40" s="103">
        <v>2028.7</v>
      </c>
      <c r="ER40" s="103">
        <v>3043</v>
      </c>
      <c r="ES40" s="103">
        <v>4049</v>
      </c>
      <c r="ET40" s="103">
        <v>5260.5</v>
      </c>
      <c r="EU40" s="103">
        <v>6655.5</v>
      </c>
      <c r="EV40" s="103">
        <v>7709.6</v>
      </c>
      <c r="EW40" s="103">
        <v>7739.7</v>
      </c>
      <c r="EX40" s="103">
        <v>9815.7000000000007</v>
      </c>
      <c r="EY40" s="103">
        <v>11185.7</v>
      </c>
      <c r="EZ40" s="103">
        <v>12865.5</v>
      </c>
      <c r="FA40" s="103">
        <v>18112.8</v>
      </c>
      <c r="FB40" s="103">
        <v>1236.0999999999999</v>
      </c>
      <c r="FC40" s="103">
        <v>2472.1999999999998</v>
      </c>
      <c r="FD40" s="103">
        <v>3710.6</v>
      </c>
      <c r="FE40" s="103">
        <v>4947.2</v>
      </c>
      <c r="FF40" s="103">
        <v>6184.4</v>
      </c>
      <c r="FG40" s="103">
        <v>7420.5</v>
      </c>
      <c r="FH40" s="103">
        <v>8656.6</v>
      </c>
      <c r="FI40" s="103">
        <v>9892.7000000000007</v>
      </c>
      <c r="FJ40" s="103">
        <v>11495.5</v>
      </c>
      <c r="FK40" s="103">
        <v>13177.2</v>
      </c>
      <c r="FL40" s="103">
        <v>14682.1</v>
      </c>
      <c r="FM40" s="103">
        <v>20150.97814467</v>
      </c>
      <c r="FN40" s="103">
        <v>1100.8</v>
      </c>
      <c r="FO40" s="103">
        <v>2202.8000000000002</v>
      </c>
      <c r="FP40" s="103">
        <v>3309.4503304700002</v>
      </c>
      <c r="FQ40" s="103">
        <v>4410.2193734700004</v>
      </c>
      <c r="FR40" s="103">
        <v>5510.9884164699997</v>
      </c>
      <c r="FS40" s="103">
        <v>6611.75745947</v>
      </c>
      <c r="FT40" s="103">
        <v>7418.4774704700003</v>
      </c>
      <c r="FU40" s="103">
        <v>8593.8813564400007</v>
      </c>
      <c r="FV40" s="103">
        <v>8593.8813564400007</v>
      </c>
      <c r="FW40" s="103">
        <v>8678.3879389899994</v>
      </c>
      <c r="FX40" s="1">
        <v>11663.239216100001</v>
      </c>
      <c r="FY40" s="103">
        <v>14079.847212459999</v>
      </c>
      <c r="FZ40" s="96">
        <v>1143.95261267</v>
      </c>
      <c r="GA40" s="96">
        <v>2351.90521334</v>
      </c>
      <c r="GB40" s="96">
        <v>3568.5845640100001</v>
      </c>
      <c r="GC40" s="103">
        <v>4770.7183546799997</v>
      </c>
      <c r="GD40" s="103">
        <v>6282.4690012299998</v>
      </c>
      <c r="GE40" s="103">
        <v>7592.09764206</v>
      </c>
      <c r="GF40" s="103">
        <v>9257.6718599699998</v>
      </c>
      <c r="GG40" s="1">
        <v>10797.7831078</v>
      </c>
      <c r="GH40" s="1">
        <v>11386.39008847</v>
      </c>
      <c r="GI40" s="1">
        <v>11428.05673864</v>
      </c>
      <c r="GJ40" s="1">
        <v>13735.862776399999</v>
      </c>
      <c r="GK40" s="1">
        <v>979532.82006422</v>
      </c>
    </row>
    <row r="41" spans="1:193" x14ac:dyDescent="0.25">
      <c r="A41" s="78" t="s">
        <v>172</v>
      </c>
      <c r="B41" s="103">
        <v>1493.9</v>
      </c>
      <c r="C41" s="103">
        <v>4112.8</v>
      </c>
      <c r="D41" s="103">
        <v>8763.7999999999993</v>
      </c>
      <c r="E41" s="103">
        <v>14006.1</v>
      </c>
      <c r="F41" s="103">
        <v>18386.5</v>
      </c>
      <c r="G41" s="103">
        <v>21047.5</v>
      </c>
      <c r="H41" s="103">
        <v>24308</v>
      </c>
      <c r="I41" s="103">
        <v>27050</v>
      </c>
      <c r="J41" s="103">
        <v>31857.1</v>
      </c>
      <c r="K41" s="103">
        <v>37751.9</v>
      </c>
      <c r="L41" s="103">
        <v>47916.4</v>
      </c>
      <c r="M41" s="103">
        <v>67131</v>
      </c>
      <c r="N41" s="103">
        <v>3947</v>
      </c>
      <c r="O41" s="103">
        <v>6810.1</v>
      </c>
      <c r="P41" s="103">
        <v>15421.4</v>
      </c>
      <c r="Q41" s="103">
        <v>19991.099999999999</v>
      </c>
      <c r="R41" s="103">
        <v>33434.800000000003</v>
      </c>
      <c r="S41" s="103">
        <v>41381.199999999997</v>
      </c>
      <c r="T41" s="103">
        <v>57783.6</v>
      </c>
      <c r="U41" s="103">
        <v>68433.600000000006</v>
      </c>
      <c r="V41" s="103">
        <v>82352</v>
      </c>
      <c r="W41" s="103">
        <v>92875.1</v>
      </c>
      <c r="X41" s="103">
        <v>109245.6</v>
      </c>
      <c r="Y41" s="103">
        <v>134515.1</v>
      </c>
      <c r="Z41" s="103">
        <v>472.8</v>
      </c>
      <c r="AA41" s="103">
        <v>7905.9</v>
      </c>
      <c r="AB41" s="103">
        <v>24733.5</v>
      </c>
      <c r="AC41" s="103">
        <v>59341.2</v>
      </c>
      <c r="AD41" s="103">
        <v>65320</v>
      </c>
      <c r="AE41" s="103">
        <v>84983.6</v>
      </c>
      <c r="AF41" s="103">
        <v>118650.3</v>
      </c>
      <c r="AG41" s="103">
        <v>122185</v>
      </c>
      <c r="AH41" s="103">
        <v>160966.1</v>
      </c>
      <c r="AI41" s="103">
        <v>167947.8</v>
      </c>
      <c r="AJ41" s="103">
        <v>175789.5</v>
      </c>
      <c r="AK41" s="103">
        <v>209007.5</v>
      </c>
      <c r="AL41" s="103">
        <v>25367.8</v>
      </c>
      <c r="AM41" s="103">
        <v>31174.9</v>
      </c>
      <c r="AN41" s="103">
        <v>34685.9</v>
      </c>
      <c r="AO41" s="103">
        <v>54710.3</v>
      </c>
      <c r="AP41" s="103">
        <v>71538</v>
      </c>
      <c r="AQ41" s="103">
        <v>75473.3</v>
      </c>
      <c r="AR41" s="103">
        <v>96591.1</v>
      </c>
      <c r="AS41" s="103">
        <v>109264.3</v>
      </c>
      <c r="AT41" s="103">
        <v>126128</v>
      </c>
      <c r="AU41" s="103">
        <v>135390.5</v>
      </c>
      <c r="AV41" s="103">
        <v>157767.5</v>
      </c>
      <c r="AW41" s="103">
        <v>176611.4</v>
      </c>
      <c r="AX41" s="103">
        <v>3608.2</v>
      </c>
      <c r="AY41" s="103">
        <v>20143.2</v>
      </c>
      <c r="AZ41" s="103">
        <v>41134.300000000003</v>
      </c>
      <c r="BA41" s="103">
        <v>56704.1</v>
      </c>
      <c r="BB41" s="103">
        <v>75572</v>
      </c>
      <c r="BC41" s="103">
        <v>92587.1</v>
      </c>
      <c r="BD41" s="103">
        <v>110146.2</v>
      </c>
      <c r="BE41" s="103">
        <v>114767.1</v>
      </c>
      <c r="BF41" s="103">
        <v>138518.70000000001</v>
      </c>
      <c r="BG41" s="103">
        <v>161729</v>
      </c>
      <c r="BH41" s="103">
        <v>213666.7</v>
      </c>
      <c r="BI41" s="103">
        <v>339641.7</v>
      </c>
      <c r="BJ41" s="103">
        <v>113.6</v>
      </c>
      <c r="BK41" s="103">
        <v>17051</v>
      </c>
      <c r="BL41" s="103">
        <v>43683.8</v>
      </c>
      <c r="BM41" s="103">
        <v>50400.2</v>
      </c>
      <c r="BN41" s="103">
        <v>71193.100000000006</v>
      </c>
      <c r="BO41" s="103">
        <v>81530.600000000006</v>
      </c>
      <c r="BP41" s="103">
        <v>96131.9</v>
      </c>
      <c r="BQ41" s="103">
        <v>115596</v>
      </c>
      <c r="BR41" s="103">
        <v>129186.6</v>
      </c>
      <c r="BS41" s="103">
        <v>148919.1</v>
      </c>
      <c r="BT41" s="103">
        <v>165077.20000000001</v>
      </c>
      <c r="BU41" s="103">
        <v>194252.7</v>
      </c>
      <c r="BV41" s="103">
        <v>17338.400000000001</v>
      </c>
      <c r="BW41" s="103">
        <v>34130.800000000003</v>
      </c>
      <c r="BX41" s="103">
        <v>44579.7</v>
      </c>
      <c r="BY41" s="103">
        <v>50329.1</v>
      </c>
      <c r="BZ41" s="103">
        <v>72693.7</v>
      </c>
      <c r="CA41" s="103">
        <v>107598.1</v>
      </c>
      <c r="CB41" s="103">
        <v>123325</v>
      </c>
      <c r="CC41" s="103">
        <v>151372</v>
      </c>
      <c r="CD41" s="103">
        <v>170878.3</v>
      </c>
      <c r="CE41" s="103">
        <v>186024.2</v>
      </c>
      <c r="CF41" s="103">
        <v>230927.5</v>
      </c>
      <c r="CG41" s="103">
        <v>255533.2</v>
      </c>
      <c r="CH41" s="103">
        <v>34068.9</v>
      </c>
      <c r="CI41" s="103">
        <v>55094.3</v>
      </c>
      <c r="CJ41" s="103">
        <v>60791.4</v>
      </c>
      <c r="CK41" s="103">
        <v>73621.5</v>
      </c>
      <c r="CL41" s="103">
        <v>78507.199999999997</v>
      </c>
      <c r="CM41" s="103">
        <v>80274</v>
      </c>
      <c r="CN41" s="103">
        <v>108286.8</v>
      </c>
      <c r="CO41" s="103">
        <v>131486.29999999999</v>
      </c>
      <c r="CP41" s="103">
        <v>134639.79999999999</v>
      </c>
      <c r="CQ41" s="103">
        <v>165527.79999999999</v>
      </c>
      <c r="CR41" s="103">
        <v>184142.2</v>
      </c>
      <c r="CS41" s="103">
        <v>263848.90000000002</v>
      </c>
      <c r="CT41" s="103">
        <v>4796.8</v>
      </c>
      <c r="CU41" s="103">
        <v>18163.8</v>
      </c>
      <c r="CV41" s="103">
        <v>53259.8</v>
      </c>
      <c r="CW41" s="103">
        <v>72238.899999999994</v>
      </c>
      <c r="CX41" s="103">
        <v>87868.7</v>
      </c>
      <c r="CY41" s="103">
        <v>126047</v>
      </c>
      <c r="CZ41" s="103">
        <v>165831.70000000001</v>
      </c>
      <c r="DA41" s="103">
        <v>174687.4</v>
      </c>
      <c r="DB41" s="103">
        <v>201473.8</v>
      </c>
      <c r="DC41" s="103">
        <v>213650.5</v>
      </c>
      <c r="DD41" s="103">
        <v>239629.2</v>
      </c>
      <c r="DE41" s="103">
        <v>288854.2</v>
      </c>
      <c r="DF41" s="103">
        <v>3116.5</v>
      </c>
      <c r="DG41" s="103">
        <v>8559.2999999999993</v>
      </c>
      <c r="DH41" s="103">
        <v>49856.2</v>
      </c>
      <c r="DI41" s="103">
        <v>72922.7</v>
      </c>
      <c r="DJ41" s="103">
        <v>97015.2</v>
      </c>
      <c r="DK41" s="103">
        <v>126617.1</v>
      </c>
      <c r="DL41" s="103">
        <v>132644.9</v>
      </c>
      <c r="DM41" s="103">
        <v>185084.3</v>
      </c>
      <c r="DN41" s="103">
        <v>205633.5</v>
      </c>
      <c r="DO41" s="103">
        <v>219831.5</v>
      </c>
      <c r="DP41" s="103">
        <v>234507</v>
      </c>
      <c r="DQ41" s="103">
        <v>315576.90000000002</v>
      </c>
      <c r="DR41" s="103">
        <v>3864.5</v>
      </c>
      <c r="DS41" s="103">
        <v>24618.6</v>
      </c>
      <c r="DT41" s="103">
        <v>26953.1</v>
      </c>
      <c r="DU41" s="103">
        <v>40351.5</v>
      </c>
      <c r="DV41" s="103">
        <v>56626.1</v>
      </c>
      <c r="DW41" s="103">
        <v>91041.3</v>
      </c>
      <c r="DX41" s="103">
        <v>110417.8</v>
      </c>
      <c r="DY41" s="103">
        <v>123045.3</v>
      </c>
      <c r="DZ41" s="103">
        <v>157101.5</v>
      </c>
      <c r="EA41" s="103">
        <v>184158.2</v>
      </c>
      <c r="EB41" s="103">
        <v>206975.2</v>
      </c>
      <c r="EC41" s="103">
        <v>333722.5</v>
      </c>
      <c r="ED41" s="103">
        <v>20883.400000000001</v>
      </c>
      <c r="EE41" s="103">
        <v>64570.2</v>
      </c>
      <c r="EF41" s="103">
        <v>91332.9</v>
      </c>
      <c r="EG41" s="103">
        <v>113729.3</v>
      </c>
      <c r="EH41" s="103">
        <v>158914.20000000001</v>
      </c>
      <c r="EI41" s="103">
        <v>181400</v>
      </c>
      <c r="EJ41" s="103">
        <v>212465.5</v>
      </c>
      <c r="EK41" s="103">
        <v>225471</v>
      </c>
      <c r="EL41" s="103">
        <v>272747.5</v>
      </c>
      <c r="EM41" s="103">
        <v>286622.5</v>
      </c>
      <c r="EN41" s="103">
        <v>329948.40000000002</v>
      </c>
      <c r="EO41" s="103">
        <v>470275.8</v>
      </c>
      <c r="EP41" s="103">
        <v>3802.8</v>
      </c>
      <c r="EQ41" s="103">
        <v>21473.5</v>
      </c>
      <c r="ER41" s="103">
        <v>59893.9</v>
      </c>
      <c r="ES41" s="103">
        <v>84165.4</v>
      </c>
      <c r="ET41" s="103">
        <v>137862.29999999999</v>
      </c>
      <c r="EU41" s="103">
        <v>146489.60000000001</v>
      </c>
      <c r="EV41" s="103">
        <v>187389.9</v>
      </c>
      <c r="EW41" s="103">
        <v>201398</v>
      </c>
      <c r="EX41" s="103">
        <v>233258.3</v>
      </c>
      <c r="EY41" s="103">
        <v>250891.2</v>
      </c>
      <c r="EZ41" s="103">
        <v>289793.2</v>
      </c>
      <c r="FA41" s="103">
        <v>360447.7</v>
      </c>
      <c r="FB41" s="103">
        <v>1330.1</v>
      </c>
      <c r="FC41" s="103">
        <v>11164.1</v>
      </c>
      <c r="FD41" s="103">
        <v>48878</v>
      </c>
      <c r="FE41" s="103">
        <v>61374.6</v>
      </c>
      <c r="FF41" s="103">
        <v>119957.7</v>
      </c>
      <c r="FG41" s="103">
        <v>159048.9</v>
      </c>
      <c r="FH41" s="103">
        <v>191704.8</v>
      </c>
      <c r="FI41" s="103">
        <v>223455.7</v>
      </c>
      <c r="FJ41" s="103">
        <v>238645.2</v>
      </c>
      <c r="FK41" s="103">
        <v>337226.7</v>
      </c>
      <c r="FL41" s="103">
        <v>372774.5</v>
      </c>
      <c r="FM41" s="103">
        <v>501374.68620270002</v>
      </c>
      <c r="FN41" s="103">
        <v>4227.8</v>
      </c>
      <c r="FO41" s="103">
        <v>19145.900000000001</v>
      </c>
      <c r="FP41" s="103">
        <v>69284.246805899995</v>
      </c>
      <c r="FQ41" s="103">
        <v>83928.265916610006</v>
      </c>
      <c r="FR41" s="103">
        <v>117798.36634372</v>
      </c>
      <c r="FS41" s="103">
        <v>140407.82489190999</v>
      </c>
      <c r="FT41" s="103">
        <v>165504.89526175999</v>
      </c>
      <c r="FU41" s="103">
        <v>174003.07549255999</v>
      </c>
      <c r="FV41" s="103">
        <v>222903.36737126001</v>
      </c>
      <c r="FW41" s="103">
        <v>236780.06329409001</v>
      </c>
      <c r="FX41" s="1">
        <v>286245.09106019</v>
      </c>
      <c r="FY41" s="103">
        <v>329542.68146006</v>
      </c>
      <c r="FZ41" s="96">
        <v>7043.34657324</v>
      </c>
      <c r="GA41" s="96">
        <v>20388.920768709999</v>
      </c>
      <c r="GB41" s="96">
        <v>41112.353487690001</v>
      </c>
      <c r="GC41" s="103">
        <v>53074.549300469997</v>
      </c>
      <c r="GD41" s="103">
        <v>84267.052481110004</v>
      </c>
      <c r="GE41" s="103">
        <v>98612.416288430002</v>
      </c>
      <c r="GF41" s="103">
        <v>128209.33542864</v>
      </c>
      <c r="GG41" s="1">
        <v>140318.39698903001</v>
      </c>
      <c r="GH41" s="1">
        <v>170875.99421306999</v>
      </c>
      <c r="GI41" s="1">
        <v>191821.38484643999</v>
      </c>
      <c r="GJ41" s="1">
        <v>220505.18514660001</v>
      </c>
      <c r="GK41" s="1">
        <v>1819190.5280764396</v>
      </c>
    </row>
    <row r="42" spans="1:193" x14ac:dyDescent="0.25">
      <c r="A42" s="79" t="s">
        <v>173</v>
      </c>
      <c r="B42" s="103">
        <v>0</v>
      </c>
      <c r="C42" s="103">
        <v>0</v>
      </c>
      <c r="D42" s="103">
        <v>7.5</v>
      </c>
      <c r="E42" s="103">
        <v>7.5</v>
      </c>
      <c r="F42" s="103">
        <v>7.5</v>
      </c>
      <c r="G42" s="103">
        <v>7.5</v>
      </c>
      <c r="H42" s="103">
        <v>17.5</v>
      </c>
      <c r="I42" s="103">
        <v>20</v>
      </c>
      <c r="J42" s="103">
        <v>22.5</v>
      </c>
      <c r="K42" s="103">
        <v>25</v>
      </c>
      <c r="L42" s="103">
        <v>27.5</v>
      </c>
      <c r="M42" s="103">
        <v>30</v>
      </c>
      <c r="N42" s="103">
        <v>0</v>
      </c>
      <c r="O42" s="103">
        <v>0</v>
      </c>
      <c r="P42" s="103">
        <v>0</v>
      </c>
      <c r="Q42" s="103">
        <v>0</v>
      </c>
      <c r="R42" s="103">
        <v>35.200000000000003</v>
      </c>
      <c r="S42" s="103">
        <v>42.3</v>
      </c>
      <c r="T42" s="103">
        <v>49.3</v>
      </c>
      <c r="U42" s="103">
        <v>56.3</v>
      </c>
      <c r="V42" s="103">
        <v>63.4</v>
      </c>
      <c r="W42" s="103">
        <v>70.400000000000006</v>
      </c>
      <c r="X42" s="103">
        <v>84.5</v>
      </c>
      <c r="Y42" s="103">
        <v>84.5</v>
      </c>
      <c r="Z42" s="103">
        <v>0</v>
      </c>
      <c r="AA42" s="103">
        <v>0</v>
      </c>
      <c r="AB42" s="103">
        <v>21.3</v>
      </c>
      <c r="AC42" s="103">
        <v>28.3</v>
      </c>
      <c r="AD42" s="103">
        <v>35.4</v>
      </c>
      <c r="AE42" s="103">
        <v>42.5</v>
      </c>
      <c r="AF42" s="103">
        <v>49.6</v>
      </c>
      <c r="AG42" s="103">
        <v>56.7</v>
      </c>
      <c r="AH42" s="103">
        <v>63.8</v>
      </c>
      <c r="AI42" s="103">
        <v>70.8</v>
      </c>
      <c r="AJ42" s="103">
        <v>77.900000000000006</v>
      </c>
      <c r="AK42" s="103">
        <v>85</v>
      </c>
      <c r="AL42" s="103">
        <v>0</v>
      </c>
      <c r="AM42" s="103">
        <v>16.7</v>
      </c>
      <c r="AN42" s="103">
        <v>25</v>
      </c>
      <c r="AO42" s="103">
        <v>33.299999999999997</v>
      </c>
      <c r="AP42" s="103">
        <v>41.7</v>
      </c>
      <c r="AQ42" s="103">
        <v>50</v>
      </c>
      <c r="AR42" s="103">
        <v>58.3</v>
      </c>
      <c r="AS42" s="103">
        <v>66.7</v>
      </c>
      <c r="AT42" s="103">
        <v>75</v>
      </c>
      <c r="AU42" s="103">
        <v>83.3</v>
      </c>
      <c r="AV42" s="103">
        <v>91.7</v>
      </c>
      <c r="AW42" s="103">
        <v>100</v>
      </c>
      <c r="AX42" s="103">
        <v>0</v>
      </c>
      <c r="AY42" s="103">
        <v>0</v>
      </c>
      <c r="AZ42" s="103">
        <v>0</v>
      </c>
      <c r="BA42" s="103">
        <v>0</v>
      </c>
      <c r="BB42" s="103">
        <v>0</v>
      </c>
      <c r="BC42" s="103">
        <v>0</v>
      </c>
      <c r="BD42" s="103">
        <v>1E-8</v>
      </c>
      <c r="BE42" s="103">
        <v>0</v>
      </c>
      <c r="BF42" s="103">
        <v>0</v>
      </c>
      <c r="BG42" s="103">
        <v>0</v>
      </c>
      <c r="BH42" s="103">
        <v>0</v>
      </c>
      <c r="BI42" s="103">
        <v>0</v>
      </c>
      <c r="BJ42" s="103">
        <v>0</v>
      </c>
      <c r="BK42" s="103">
        <v>0</v>
      </c>
      <c r="BL42" s="103">
        <v>0</v>
      </c>
      <c r="BM42" s="103">
        <v>9.9999999999999995E-8</v>
      </c>
      <c r="BN42" s="103">
        <v>0</v>
      </c>
      <c r="BO42" s="103">
        <v>0</v>
      </c>
      <c r="BP42" s="103">
        <v>1E-8</v>
      </c>
      <c r="BQ42" s="103">
        <v>0</v>
      </c>
      <c r="BR42" s="103">
        <v>0</v>
      </c>
      <c r="BS42" s="103">
        <v>0</v>
      </c>
      <c r="BT42" s="103">
        <v>0</v>
      </c>
      <c r="BU42" s="103">
        <v>0</v>
      </c>
      <c r="BV42" s="103">
        <v>0</v>
      </c>
      <c r="BW42" s="103">
        <v>0</v>
      </c>
      <c r="BX42" s="103">
        <v>0</v>
      </c>
      <c r="BY42" s="103">
        <v>9.9999999999999995E-8</v>
      </c>
      <c r="BZ42" s="103">
        <v>1E-8</v>
      </c>
      <c r="CA42" s="103">
        <v>1E-8</v>
      </c>
      <c r="CB42" s="103">
        <v>9.9999999999999995E-8</v>
      </c>
      <c r="CC42" s="103">
        <v>9.9999999999999995E-8</v>
      </c>
      <c r="CD42" s="103">
        <v>9.9999999999999995E-8</v>
      </c>
      <c r="CE42" s="103">
        <v>9.9999999999999995E-8</v>
      </c>
      <c r="CF42" s="103">
        <v>0</v>
      </c>
      <c r="CG42" s="103">
        <v>0</v>
      </c>
      <c r="CH42" s="103">
        <v>0</v>
      </c>
      <c r="CI42" s="103">
        <v>0</v>
      </c>
      <c r="CJ42" s="103">
        <v>0</v>
      </c>
      <c r="CK42" s="103">
        <v>0</v>
      </c>
      <c r="CL42" s="103">
        <v>0</v>
      </c>
      <c r="CM42" s="103">
        <v>0</v>
      </c>
      <c r="CN42" s="103">
        <v>0</v>
      </c>
      <c r="CO42" s="103">
        <v>0</v>
      </c>
      <c r="CP42" s="103">
        <v>0</v>
      </c>
      <c r="CQ42" s="103">
        <v>0</v>
      </c>
      <c r="CR42" s="103">
        <v>0</v>
      </c>
      <c r="CS42" s="103">
        <v>0</v>
      </c>
      <c r="CT42" s="103">
        <v>0</v>
      </c>
      <c r="CU42" s="103">
        <v>0</v>
      </c>
      <c r="CV42" s="103">
        <v>0</v>
      </c>
      <c r="CW42" s="103">
        <v>0</v>
      </c>
      <c r="CX42" s="103">
        <v>0</v>
      </c>
      <c r="CY42" s="103">
        <v>0</v>
      </c>
      <c r="CZ42" s="103">
        <v>0</v>
      </c>
      <c r="DA42" s="103">
        <v>0</v>
      </c>
      <c r="DB42" s="103">
        <v>0</v>
      </c>
      <c r="DC42" s="103">
        <v>0</v>
      </c>
      <c r="DD42" s="103">
        <v>0</v>
      </c>
      <c r="DE42" s="103">
        <v>0</v>
      </c>
      <c r="DF42" s="103">
        <v>0</v>
      </c>
      <c r="DG42" s="103">
        <v>0</v>
      </c>
      <c r="DH42" s="103">
        <v>0</v>
      </c>
      <c r="DI42" s="103">
        <v>0</v>
      </c>
      <c r="DJ42" s="103">
        <v>0</v>
      </c>
      <c r="DK42" s="103">
        <v>0</v>
      </c>
      <c r="DL42" s="103">
        <v>0</v>
      </c>
      <c r="DM42" s="103">
        <v>0</v>
      </c>
      <c r="DN42" s="103">
        <v>0</v>
      </c>
      <c r="DO42" s="103">
        <v>0</v>
      </c>
      <c r="DP42" s="103">
        <v>0</v>
      </c>
      <c r="DQ42" s="103">
        <v>0</v>
      </c>
      <c r="DR42" s="103">
        <v>0</v>
      </c>
      <c r="DS42" s="103">
        <v>0</v>
      </c>
      <c r="DT42" s="103">
        <v>0</v>
      </c>
      <c r="DU42" s="103">
        <v>0</v>
      </c>
      <c r="DV42" s="103">
        <v>0</v>
      </c>
      <c r="DW42" s="103">
        <v>0</v>
      </c>
      <c r="DX42" s="103">
        <v>0</v>
      </c>
      <c r="DY42" s="103">
        <v>0</v>
      </c>
      <c r="DZ42" s="103">
        <v>0</v>
      </c>
      <c r="EA42" s="103">
        <v>0</v>
      </c>
      <c r="EB42" s="103">
        <v>0</v>
      </c>
      <c r="EC42" s="103">
        <v>0</v>
      </c>
      <c r="ED42" s="103">
        <v>0</v>
      </c>
      <c r="EE42" s="103">
        <v>0</v>
      </c>
      <c r="EF42" s="103">
        <v>0</v>
      </c>
      <c r="EG42" s="103">
        <v>0</v>
      </c>
      <c r="EH42" s="103">
        <v>0</v>
      </c>
      <c r="EI42" s="103">
        <v>0</v>
      </c>
      <c r="EJ42" s="103">
        <v>0</v>
      </c>
      <c r="EK42" s="103">
        <v>0</v>
      </c>
      <c r="EL42" s="103">
        <v>0</v>
      </c>
      <c r="EM42" s="103">
        <v>114</v>
      </c>
      <c r="EN42" s="103">
        <v>949.1</v>
      </c>
      <c r="EO42" s="103">
        <v>1568.7</v>
      </c>
      <c r="EP42" s="103">
        <v>0.1</v>
      </c>
      <c r="EQ42" s="103">
        <v>0</v>
      </c>
      <c r="ER42" s="103">
        <v>0</v>
      </c>
      <c r="ES42" s="103">
        <v>0</v>
      </c>
      <c r="ET42" s="103">
        <v>0</v>
      </c>
      <c r="EU42" s="103">
        <v>413</v>
      </c>
      <c r="EV42" s="103">
        <v>413</v>
      </c>
      <c r="EW42" s="103">
        <v>413</v>
      </c>
      <c r="EX42" s="103">
        <v>413</v>
      </c>
      <c r="EY42" s="103">
        <v>413</v>
      </c>
      <c r="EZ42" s="103">
        <v>413</v>
      </c>
      <c r="FA42" s="103">
        <v>413</v>
      </c>
      <c r="FB42" s="103">
        <v>0</v>
      </c>
      <c r="FC42" s="103">
        <v>0</v>
      </c>
      <c r="FD42" s="103">
        <v>0</v>
      </c>
      <c r="FE42" s="103">
        <v>0</v>
      </c>
      <c r="FF42" s="103">
        <v>0</v>
      </c>
      <c r="FG42" s="103">
        <v>0</v>
      </c>
      <c r="FH42" s="103">
        <v>0</v>
      </c>
      <c r="FI42" s="103">
        <v>0</v>
      </c>
      <c r="FJ42" s="103">
        <v>0</v>
      </c>
      <c r="FK42" s="103">
        <v>0</v>
      </c>
      <c r="FL42" s="103">
        <v>0</v>
      </c>
      <c r="FM42" s="103">
        <v>156.38724955999999</v>
      </c>
      <c r="FN42" s="103">
        <v>0</v>
      </c>
      <c r="FO42" s="103">
        <v>0</v>
      </c>
      <c r="FP42" s="103">
        <v>0</v>
      </c>
      <c r="FQ42" s="103">
        <v>0</v>
      </c>
      <c r="FR42" s="103">
        <v>0</v>
      </c>
      <c r="FS42" s="103">
        <v>0</v>
      </c>
      <c r="FT42" s="103">
        <v>0</v>
      </c>
      <c r="FU42" s="103">
        <v>0</v>
      </c>
      <c r="FV42" s="103">
        <v>0</v>
      </c>
      <c r="FW42" s="103">
        <v>0</v>
      </c>
      <c r="FX42" s="1">
        <v>0</v>
      </c>
      <c r="FY42" s="103">
        <v>0</v>
      </c>
      <c r="FZ42" s="96">
        <v>0</v>
      </c>
      <c r="GA42" s="96">
        <v>0</v>
      </c>
      <c r="GB42" s="96">
        <v>0</v>
      </c>
      <c r="GC42" s="103">
        <v>0</v>
      </c>
      <c r="GD42" s="103">
        <v>0</v>
      </c>
      <c r="GE42" s="103">
        <v>0</v>
      </c>
      <c r="GF42" s="103">
        <v>0</v>
      </c>
      <c r="GG42" s="1">
        <v>0</v>
      </c>
      <c r="GH42" s="1">
        <v>0</v>
      </c>
      <c r="GI42" s="1">
        <v>0</v>
      </c>
      <c r="GJ42" s="1">
        <v>0</v>
      </c>
      <c r="GK42" s="1">
        <v>8225.1679728200052</v>
      </c>
    </row>
    <row r="43" spans="1:193" x14ac:dyDescent="0.25">
      <c r="A43" s="78" t="s">
        <v>174</v>
      </c>
      <c r="B43" s="103">
        <v>46.5</v>
      </c>
      <c r="C43" s="103">
        <v>46.5</v>
      </c>
      <c r="D43" s="103">
        <v>272.8</v>
      </c>
      <c r="E43" s="103">
        <v>272.8</v>
      </c>
      <c r="F43" s="103">
        <v>4400.3999999999996</v>
      </c>
      <c r="G43" s="103">
        <v>4585.3999999999996</v>
      </c>
      <c r="H43" s="103">
        <v>4621.1000000000004</v>
      </c>
      <c r="I43" s="103">
        <v>4621.1000000000004</v>
      </c>
      <c r="J43" s="103">
        <v>5981.2</v>
      </c>
      <c r="K43" s="103">
        <v>6503</v>
      </c>
      <c r="L43" s="103">
        <v>12833.4</v>
      </c>
      <c r="M43" s="103">
        <v>13733.1</v>
      </c>
      <c r="N43" s="103">
        <v>0</v>
      </c>
      <c r="O43" s="103">
        <v>26</v>
      </c>
      <c r="P43" s="103">
        <v>66</v>
      </c>
      <c r="Q43" s="103">
        <v>84.8</v>
      </c>
      <c r="R43" s="103">
        <v>275.89999999999998</v>
      </c>
      <c r="S43" s="103">
        <v>315.89999999999998</v>
      </c>
      <c r="T43" s="103">
        <v>375.1</v>
      </c>
      <c r="U43" s="103">
        <v>375.1</v>
      </c>
      <c r="V43" s="103">
        <v>466.2</v>
      </c>
      <c r="W43" s="103">
        <v>796.5</v>
      </c>
      <c r="X43" s="103">
        <v>887.5</v>
      </c>
      <c r="Y43" s="103">
        <v>1194.8</v>
      </c>
      <c r="Z43" s="103">
        <v>197.7</v>
      </c>
      <c r="AA43" s="103">
        <v>474.6</v>
      </c>
      <c r="AB43" s="103">
        <v>653.5</v>
      </c>
      <c r="AC43" s="103">
        <v>703.5</v>
      </c>
      <c r="AD43" s="103">
        <v>1206.0999999999999</v>
      </c>
      <c r="AE43" s="103">
        <v>2475.6999999999998</v>
      </c>
      <c r="AF43" s="103">
        <v>2673.82</v>
      </c>
      <c r="AG43" s="103">
        <v>3064.02</v>
      </c>
      <c r="AH43" s="103">
        <v>3595.42</v>
      </c>
      <c r="AI43" s="103">
        <v>3742.52</v>
      </c>
      <c r="AJ43" s="103">
        <v>3926.02</v>
      </c>
      <c r="AK43" s="103">
        <v>4408.0200000000004</v>
      </c>
      <c r="AL43" s="103">
        <v>505.1</v>
      </c>
      <c r="AM43" s="103">
        <v>1052.2</v>
      </c>
      <c r="AN43" s="103">
        <v>1136.7</v>
      </c>
      <c r="AO43" s="103">
        <v>1709.1</v>
      </c>
      <c r="AP43" s="103">
        <v>1945</v>
      </c>
      <c r="AQ43" s="103">
        <v>2612.3000000000002</v>
      </c>
      <c r="AR43" s="103">
        <v>10165.4</v>
      </c>
      <c r="AS43" s="103">
        <v>12561.2</v>
      </c>
      <c r="AT43" s="103">
        <v>12823.5</v>
      </c>
      <c r="AU43" s="103">
        <v>13708</v>
      </c>
      <c r="AV43" s="103">
        <v>15726.5</v>
      </c>
      <c r="AW43" s="103">
        <v>22882.5</v>
      </c>
      <c r="AX43" s="103">
        <v>0</v>
      </c>
      <c r="AY43" s="103">
        <v>678.5</v>
      </c>
      <c r="AZ43" s="103">
        <v>2869.3</v>
      </c>
      <c r="BA43" s="103">
        <v>8429</v>
      </c>
      <c r="BB43" s="103">
        <v>8691</v>
      </c>
      <c r="BC43" s="103">
        <v>9769.2000000000007</v>
      </c>
      <c r="BD43" s="103">
        <v>9855.1</v>
      </c>
      <c r="BE43" s="103">
        <v>9887.9</v>
      </c>
      <c r="BF43" s="103">
        <v>12081.3</v>
      </c>
      <c r="BG43" s="103">
        <v>12219.2</v>
      </c>
      <c r="BH43" s="103">
        <v>14280</v>
      </c>
      <c r="BI43" s="103">
        <v>26278.2</v>
      </c>
      <c r="BJ43" s="103">
        <v>0</v>
      </c>
      <c r="BK43" s="103">
        <v>0</v>
      </c>
      <c r="BL43" s="103">
        <v>1095.4000000000001</v>
      </c>
      <c r="BM43" s="103">
        <v>2418.9</v>
      </c>
      <c r="BN43" s="103">
        <v>13147.2</v>
      </c>
      <c r="BO43" s="103">
        <v>14276.9</v>
      </c>
      <c r="BP43" s="103">
        <v>16464.7</v>
      </c>
      <c r="BQ43" s="103">
        <v>16537.400000000001</v>
      </c>
      <c r="BR43" s="103">
        <v>21688.400000000001</v>
      </c>
      <c r="BS43" s="103">
        <v>21925.9</v>
      </c>
      <c r="BT43" s="103">
        <v>22905.5</v>
      </c>
      <c r="BU43" s="103">
        <v>25385.7</v>
      </c>
      <c r="BV43" s="103">
        <v>0</v>
      </c>
      <c r="BW43" s="103">
        <v>974.4</v>
      </c>
      <c r="BX43" s="103">
        <v>1896.7</v>
      </c>
      <c r="BY43" s="103">
        <v>2274.6999999999998</v>
      </c>
      <c r="BZ43" s="103">
        <v>2760</v>
      </c>
      <c r="CA43" s="103">
        <v>2796.7</v>
      </c>
      <c r="CB43" s="103">
        <v>2849.7</v>
      </c>
      <c r="CC43" s="103">
        <v>3795.5</v>
      </c>
      <c r="CD43" s="103">
        <v>4104.8</v>
      </c>
      <c r="CE43" s="103">
        <v>4104.8</v>
      </c>
      <c r="CF43" s="103">
        <v>4106.5</v>
      </c>
      <c r="CG43" s="103">
        <v>11690.4</v>
      </c>
      <c r="CH43" s="103">
        <v>0</v>
      </c>
      <c r="CI43" s="103">
        <v>356.2</v>
      </c>
      <c r="CJ43" s="103">
        <v>25086.1</v>
      </c>
      <c r="CK43" s="103">
        <v>25571.9</v>
      </c>
      <c r="CL43" s="103">
        <v>29286</v>
      </c>
      <c r="CM43" s="103">
        <v>30893.1</v>
      </c>
      <c r="CN43" s="103">
        <v>31530.1</v>
      </c>
      <c r="CO43" s="103">
        <v>35412.1</v>
      </c>
      <c r="CP43" s="103">
        <v>36375.199999999997</v>
      </c>
      <c r="CQ43" s="103">
        <v>37395.699999999997</v>
      </c>
      <c r="CR43" s="103">
        <v>40578.1</v>
      </c>
      <c r="CS43" s="103">
        <v>40681.9</v>
      </c>
      <c r="CT43" s="103">
        <v>0</v>
      </c>
      <c r="CU43" s="103">
        <v>21307.9</v>
      </c>
      <c r="CV43" s="103">
        <v>24224.1</v>
      </c>
      <c r="CW43" s="103">
        <v>25518.6</v>
      </c>
      <c r="CX43" s="103">
        <v>35290.400000000001</v>
      </c>
      <c r="CY43" s="103">
        <v>38750.5</v>
      </c>
      <c r="CZ43" s="103">
        <v>45601.8</v>
      </c>
      <c r="DA43" s="103">
        <v>46657.8</v>
      </c>
      <c r="DB43" s="103">
        <v>49057.5</v>
      </c>
      <c r="DC43" s="103">
        <v>50807.8</v>
      </c>
      <c r="DD43" s="103">
        <v>61964.4</v>
      </c>
      <c r="DE43" s="103">
        <v>72820.399999999994</v>
      </c>
      <c r="DF43" s="103">
        <v>10841.7</v>
      </c>
      <c r="DG43" s="103">
        <v>10862.6</v>
      </c>
      <c r="DH43" s="103">
        <v>41807.4</v>
      </c>
      <c r="DI43" s="103">
        <v>52582.3</v>
      </c>
      <c r="DJ43" s="103">
        <v>53759.9</v>
      </c>
      <c r="DK43" s="103">
        <v>55098.7</v>
      </c>
      <c r="DL43" s="103">
        <v>69542.399999999994</v>
      </c>
      <c r="DM43" s="103">
        <v>70728.399999999994</v>
      </c>
      <c r="DN43" s="103">
        <v>85811.1</v>
      </c>
      <c r="DO43" s="103">
        <v>87098.4</v>
      </c>
      <c r="DP43" s="103">
        <v>88815.9</v>
      </c>
      <c r="DQ43" s="103">
        <v>95204.1</v>
      </c>
      <c r="DR43" s="103">
        <v>389.9</v>
      </c>
      <c r="DS43" s="103">
        <v>27432</v>
      </c>
      <c r="DT43" s="103">
        <v>31210.7</v>
      </c>
      <c r="DU43" s="103">
        <v>34286.1</v>
      </c>
      <c r="DV43" s="103">
        <v>35346.9</v>
      </c>
      <c r="DW43" s="103">
        <v>45386.5</v>
      </c>
      <c r="DX43" s="103">
        <v>46145.599999999999</v>
      </c>
      <c r="DY43" s="103">
        <v>46947.3</v>
      </c>
      <c r="DZ43" s="103">
        <v>49175.9</v>
      </c>
      <c r="EA43" s="103">
        <v>53099.3</v>
      </c>
      <c r="EB43" s="103">
        <v>80678.600000000006</v>
      </c>
      <c r="EC43" s="103">
        <v>124528.8</v>
      </c>
      <c r="ED43" s="103">
        <v>0</v>
      </c>
      <c r="EE43" s="103">
        <v>487.2</v>
      </c>
      <c r="EF43" s="103">
        <v>1462.3</v>
      </c>
      <c r="EG43" s="103">
        <v>2786.6</v>
      </c>
      <c r="EH43" s="103">
        <v>4027.7</v>
      </c>
      <c r="EI43" s="103">
        <v>5515.6</v>
      </c>
      <c r="EJ43" s="103">
        <v>8712.2000000000007</v>
      </c>
      <c r="EK43" s="103">
        <v>10667</v>
      </c>
      <c r="EL43" s="103">
        <v>18251.7</v>
      </c>
      <c r="EM43" s="103">
        <v>22848.799999999999</v>
      </c>
      <c r="EN43" s="103">
        <v>29999.3</v>
      </c>
      <c r="EO43" s="103">
        <v>60411.7</v>
      </c>
      <c r="EP43" s="103">
        <v>0</v>
      </c>
      <c r="EQ43" s="103">
        <v>213.3</v>
      </c>
      <c r="ER43" s="103">
        <v>1634.2</v>
      </c>
      <c r="ES43" s="103">
        <v>3195.5</v>
      </c>
      <c r="ET43" s="103">
        <v>10366.4</v>
      </c>
      <c r="EU43" s="103">
        <v>12553.1</v>
      </c>
      <c r="EV43" s="103">
        <v>13813.2</v>
      </c>
      <c r="EW43" s="103">
        <v>19722.7</v>
      </c>
      <c r="EX43" s="103">
        <v>22303.7</v>
      </c>
      <c r="EY43" s="103">
        <v>24710.1</v>
      </c>
      <c r="EZ43" s="103">
        <v>28167.200000000001</v>
      </c>
      <c r="FA43" s="103">
        <v>33144</v>
      </c>
      <c r="FB43" s="103">
        <v>76220</v>
      </c>
      <c r="FC43" s="103">
        <v>80875.600000000006</v>
      </c>
      <c r="FD43" s="103">
        <v>82276.899999999994</v>
      </c>
      <c r="FE43" s="103">
        <v>84566.9</v>
      </c>
      <c r="FF43" s="103">
        <v>85747</v>
      </c>
      <c r="FG43" s="103">
        <v>88135.1</v>
      </c>
      <c r="FH43" s="103">
        <v>89137.4</v>
      </c>
      <c r="FI43" s="103">
        <v>90212.4</v>
      </c>
      <c r="FJ43" s="103">
        <v>91621.2</v>
      </c>
      <c r="FK43" s="103">
        <v>119432.3</v>
      </c>
      <c r="FL43" s="103">
        <v>128384.3</v>
      </c>
      <c r="FM43" s="103">
        <v>136282.45411483</v>
      </c>
      <c r="FN43" s="103">
        <v>0.1</v>
      </c>
      <c r="FO43" s="103">
        <v>88.8</v>
      </c>
      <c r="FP43" s="103">
        <v>1588.21507634</v>
      </c>
      <c r="FQ43" s="103">
        <v>4103.8117861700002</v>
      </c>
      <c r="FR43" s="103">
        <v>4255.2338930400001</v>
      </c>
      <c r="FS43" s="103">
        <v>6751.2331088499996</v>
      </c>
      <c r="FT43" s="103">
        <v>6811.4105075099997</v>
      </c>
      <c r="FU43" s="103">
        <v>10660.23898826</v>
      </c>
      <c r="FV43" s="103">
        <v>12077.78826637</v>
      </c>
      <c r="FW43" s="103">
        <v>17036.165727939999</v>
      </c>
      <c r="FX43" s="1">
        <v>19885.25432217</v>
      </c>
      <c r="FY43" s="103">
        <v>26578.022931129999</v>
      </c>
      <c r="FZ43" s="96">
        <v>31.58829201</v>
      </c>
      <c r="GA43" s="96">
        <v>9412.0477299499998</v>
      </c>
      <c r="GB43" s="96">
        <v>27837.49839746</v>
      </c>
      <c r="GC43" s="103">
        <v>28920.26119247</v>
      </c>
      <c r="GD43" s="103">
        <v>32504.163334389999</v>
      </c>
      <c r="GE43" s="103">
        <v>32608.303209379999</v>
      </c>
      <c r="GF43" s="103">
        <v>32834.184715650001</v>
      </c>
      <c r="GG43" s="1">
        <v>33129.92769782</v>
      </c>
      <c r="GH43" s="1">
        <v>33308.141858069997</v>
      </c>
      <c r="GI43" s="1">
        <v>35224.20960699</v>
      </c>
      <c r="GJ43" s="1">
        <v>35434.248390170003</v>
      </c>
      <c r="GK43" s="1">
        <v>62613.608521439994</v>
      </c>
    </row>
    <row r="44" spans="1:193" x14ac:dyDescent="0.25">
      <c r="A44" s="79" t="s">
        <v>175</v>
      </c>
      <c r="B44" s="103">
        <v>0</v>
      </c>
      <c r="C44" s="103">
        <v>0</v>
      </c>
      <c r="D44" s="103">
        <v>0</v>
      </c>
      <c r="E44" s="103">
        <v>0</v>
      </c>
      <c r="F44" s="103">
        <v>0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M44" s="103">
        <v>0</v>
      </c>
      <c r="N44" s="103">
        <v>0</v>
      </c>
      <c r="O44" s="103">
        <v>0</v>
      </c>
      <c r="P44" s="103">
        <v>0</v>
      </c>
      <c r="Q44" s="103">
        <v>0</v>
      </c>
      <c r="R44" s="103">
        <v>0</v>
      </c>
      <c r="S44" s="103">
        <v>0</v>
      </c>
      <c r="T44" s="103">
        <v>0</v>
      </c>
      <c r="U44" s="103">
        <v>0</v>
      </c>
      <c r="V44" s="103">
        <v>0</v>
      </c>
      <c r="W44" s="103">
        <v>0</v>
      </c>
      <c r="X44" s="103">
        <v>0</v>
      </c>
      <c r="Y44" s="103">
        <v>0</v>
      </c>
      <c r="Z44" s="103">
        <v>0</v>
      </c>
      <c r="AA44" s="103">
        <v>0</v>
      </c>
      <c r="AB44" s="103">
        <v>0</v>
      </c>
      <c r="AC44" s="103">
        <v>0</v>
      </c>
      <c r="AD44" s="103">
        <v>0</v>
      </c>
      <c r="AE44" s="103">
        <v>0</v>
      </c>
      <c r="AF44" s="103">
        <v>0</v>
      </c>
      <c r="AG44" s="103">
        <v>0</v>
      </c>
      <c r="AH44" s="103">
        <v>0</v>
      </c>
      <c r="AI44" s="103">
        <v>0</v>
      </c>
      <c r="AJ44" s="103">
        <v>0</v>
      </c>
      <c r="AK44" s="103">
        <v>64904.7</v>
      </c>
      <c r="AL44" s="103">
        <v>0</v>
      </c>
      <c r="AM44" s="103">
        <v>0</v>
      </c>
      <c r="AN44" s="103">
        <v>0</v>
      </c>
      <c r="AO44" s="103">
        <v>0</v>
      </c>
      <c r="AP44" s="103">
        <v>0</v>
      </c>
      <c r="AQ44" s="103">
        <v>0</v>
      </c>
      <c r="AR44" s="103">
        <v>0</v>
      </c>
      <c r="AS44" s="103">
        <v>0</v>
      </c>
      <c r="AT44" s="103">
        <v>0</v>
      </c>
      <c r="AU44" s="103">
        <v>0</v>
      </c>
      <c r="AV44" s="103">
        <v>0</v>
      </c>
      <c r="AW44" s="103">
        <v>0</v>
      </c>
      <c r="AX44" s="103">
        <v>0</v>
      </c>
      <c r="AY44" s="103">
        <v>0</v>
      </c>
      <c r="AZ44" s="103">
        <v>0</v>
      </c>
      <c r="BA44" s="103">
        <v>0</v>
      </c>
      <c r="BB44" s="103">
        <v>0</v>
      </c>
      <c r="BC44" s="103">
        <v>0</v>
      </c>
      <c r="BD44" s="103">
        <v>0</v>
      </c>
      <c r="BE44" s="103">
        <v>0</v>
      </c>
      <c r="BF44" s="103">
        <v>0</v>
      </c>
      <c r="BG44" s="103">
        <v>0</v>
      </c>
      <c r="BH44" s="103">
        <v>0</v>
      </c>
      <c r="BI44" s="103">
        <v>0</v>
      </c>
      <c r="BJ44" s="103">
        <v>0</v>
      </c>
      <c r="BK44" s="103">
        <v>0</v>
      </c>
      <c r="BL44" s="103">
        <v>0</v>
      </c>
      <c r="BM44" s="103">
        <v>0</v>
      </c>
      <c r="BN44" s="103">
        <v>0</v>
      </c>
      <c r="BO44" s="103">
        <v>0</v>
      </c>
      <c r="BP44" s="103">
        <v>0</v>
      </c>
      <c r="BQ44" s="103">
        <v>0</v>
      </c>
      <c r="BR44" s="103">
        <v>0</v>
      </c>
      <c r="BS44" s="103">
        <v>0</v>
      </c>
      <c r="BT44" s="103">
        <v>0</v>
      </c>
      <c r="BU44" s="103">
        <v>0</v>
      </c>
      <c r="BV44" s="103">
        <v>0</v>
      </c>
      <c r="BW44" s="103">
        <v>0</v>
      </c>
      <c r="BX44" s="103">
        <v>0</v>
      </c>
      <c r="BY44" s="103">
        <v>0</v>
      </c>
      <c r="BZ44" s="103">
        <v>0</v>
      </c>
      <c r="CA44" s="103">
        <v>0</v>
      </c>
      <c r="CB44" s="103">
        <v>0</v>
      </c>
      <c r="CC44" s="103">
        <v>0</v>
      </c>
      <c r="CD44" s="103">
        <v>0</v>
      </c>
      <c r="CE44" s="103">
        <v>0</v>
      </c>
      <c r="CF44" s="103">
        <v>0</v>
      </c>
      <c r="CG44" s="103">
        <v>0</v>
      </c>
      <c r="CH44" s="103">
        <v>0</v>
      </c>
      <c r="CI44" s="103">
        <v>0</v>
      </c>
      <c r="CJ44" s="103">
        <v>0</v>
      </c>
      <c r="CK44" s="103">
        <v>0</v>
      </c>
      <c r="CL44" s="103">
        <v>0</v>
      </c>
      <c r="CM44" s="103">
        <v>0</v>
      </c>
      <c r="CN44" s="103">
        <v>0</v>
      </c>
      <c r="CO44" s="103">
        <v>0</v>
      </c>
      <c r="CP44" s="103">
        <v>0</v>
      </c>
      <c r="CQ44" s="103">
        <v>0</v>
      </c>
      <c r="CR44" s="103">
        <v>0</v>
      </c>
      <c r="CS44" s="103">
        <v>0</v>
      </c>
      <c r="CT44" s="103">
        <v>0</v>
      </c>
      <c r="CU44" s="103">
        <v>0</v>
      </c>
      <c r="CV44" s="103">
        <v>0</v>
      </c>
      <c r="CW44" s="103">
        <v>0</v>
      </c>
      <c r="CX44" s="103">
        <v>0</v>
      </c>
      <c r="CY44" s="103">
        <v>0</v>
      </c>
      <c r="CZ44" s="103">
        <v>0</v>
      </c>
      <c r="DA44" s="103">
        <v>0</v>
      </c>
      <c r="DB44" s="103">
        <v>0</v>
      </c>
      <c r="DC44" s="103">
        <v>0</v>
      </c>
      <c r="DD44" s="103">
        <v>0</v>
      </c>
      <c r="DE44" s="103">
        <v>0</v>
      </c>
      <c r="DF44" s="103">
        <v>0</v>
      </c>
      <c r="DG44" s="103">
        <v>0</v>
      </c>
      <c r="DH44" s="103">
        <v>0</v>
      </c>
      <c r="DI44" s="103">
        <v>0</v>
      </c>
      <c r="DJ44" s="103">
        <v>0</v>
      </c>
      <c r="DK44" s="103">
        <v>0</v>
      </c>
      <c r="DL44" s="103">
        <v>0</v>
      </c>
      <c r="DM44" s="103">
        <v>0</v>
      </c>
      <c r="DN44" s="103">
        <v>0</v>
      </c>
      <c r="DO44" s="103">
        <v>0</v>
      </c>
      <c r="DP44" s="103">
        <v>0</v>
      </c>
      <c r="DQ44" s="103">
        <v>0</v>
      </c>
      <c r="DR44" s="103">
        <v>0</v>
      </c>
      <c r="DS44" s="103">
        <v>0</v>
      </c>
      <c r="DT44" s="103">
        <v>0</v>
      </c>
      <c r="DU44" s="103">
        <v>0</v>
      </c>
      <c r="DV44" s="103">
        <v>0</v>
      </c>
      <c r="DW44" s="103">
        <v>0</v>
      </c>
      <c r="DX44" s="103">
        <v>0</v>
      </c>
      <c r="DY44" s="103">
        <v>0</v>
      </c>
      <c r="DZ44" s="103">
        <v>0</v>
      </c>
      <c r="EA44" s="103">
        <v>0</v>
      </c>
      <c r="EB44" s="103">
        <v>0</v>
      </c>
      <c r="EC44" s="103">
        <v>0</v>
      </c>
      <c r="ED44" s="103">
        <v>0</v>
      </c>
      <c r="EE44" s="103">
        <v>0</v>
      </c>
      <c r="EF44" s="103">
        <v>0</v>
      </c>
      <c r="EG44" s="103">
        <v>0</v>
      </c>
      <c r="EH44" s="103">
        <v>0</v>
      </c>
      <c r="EI44" s="103">
        <v>0</v>
      </c>
      <c r="EJ44" s="103">
        <v>0</v>
      </c>
      <c r="EK44" s="103">
        <v>0</v>
      </c>
      <c r="EL44" s="103">
        <v>0</v>
      </c>
      <c r="EM44" s="103">
        <v>0</v>
      </c>
      <c r="EN44" s="103">
        <v>0</v>
      </c>
      <c r="EO44" s="103">
        <v>0</v>
      </c>
      <c r="EP44" s="103">
        <v>0</v>
      </c>
      <c r="EQ44" s="103">
        <v>0</v>
      </c>
      <c r="ER44" s="103">
        <v>0</v>
      </c>
      <c r="ES44" s="103">
        <v>0</v>
      </c>
      <c r="ET44" s="103">
        <v>0</v>
      </c>
      <c r="EU44" s="103">
        <v>0</v>
      </c>
      <c r="EV44" s="103">
        <v>0</v>
      </c>
      <c r="EW44" s="103">
        <v>0</v>
      </c>
      <c r="EX44" s="103">
        <v>0</v>
      </c>
      <c r="EY44" s="103">
        <v>0</v>
      </c>
      <c r="EZ44" s="103">
        <v>0</v>
      </c>
      <c r="FA44" s="103">
        <v>0</v>
      </c>
      <c r="FB44" s="103">
        <v>0</v>
      </c>
      <c r="FC44" s="103">
        <v>0</v>
      </c>
      <c r="FD44" s="103">
        <v>0</v>
      </c>
      <c r="FE44" s="103">
        <v>0</v>
      </c>
      <c r="FF44" s="103">
        <v>0</v>
      </c>
      <c r="FG44" s="103">
        <v>0</v>
      </c>
      <c r="FH44" s="103">
        <v>0</v>
      </c>
      <c r="FI44" s="103">
        <v>0</v>
      </c>
      <c r="FJ44" s="103">
        <v>0</v>
      </c>
      <c r="FK44" s="103">
        <v>0</v>
      </c>
      <c r="FL44" s="103">
        <v>0</v>
      </c>
      <c r="FM44" s="103">
        <v>0</v>
      </c>
      <c r="FN44" s="103">
        <v>0</v>
      </c>
      <c r="FO44" s="103">
        <v>0</v>
      </c>
      <c r="FP44" s="103">
        <v>0</v>
      </c>
      <c r="FQ44" s="103">
        <v>0</v>
      </c>
      <c r="FR44" s="103">
        <v>0</v>
      </c>
      <c r="FS44" s="103">
        <v>0</v>
      </c>
      <c r="FT44" s="103">
        <v>0</v>
      </c>
      <c r="FU44" s="103">
        <v>0</v>
      </c>
      <c r="FV44" s="103">
        <v>0</v>
      </c>
      <c r="FW44" s="103">
        <v>0</v>
      </c>
      <c r="FX44" s="103">
        <v>0</v>
      </c>
      <c r="FY44" s="103">
        <v>0</v>
      </c>
      <c r="FZ44" s="103">
        <v>0</v>
      </c>
      <c r="GA44" s="103">
        <v>0</v>
      </c>
      <c r="GB44" s="103">
        <v>0</v>
      </c>
      <c r="GC44" s="103">
        <v>0</v>
      </c>
      <c r="GD44" s="103">
        <v>0</v>
      </c>
      <c r="GE44" s="103">
        <v>0</v>
      </c>
      <c r="GF44" s="103">
        <v>0</v>
      </c>
      <c r="GG44" s="1">
        <v>0</v>
      </c>
      <c r="GH44" s="1">
        <v>0</v>
      </c>
      <c r="GI44" s="1">
        <v>0</v>
      </c>
      <c r="GJ44" s="1">
        <v>0</v>
      </c>
      <c r="GK44">
        <v>0</v>
      </c>
    </row>
    <row r="45" spans="1:193" x14ac:dyDescent="0.25">
      <c r="A45" s="78" t="s">
        <v>176</v>
      </c>
      <c r="B45" s="103">
        <v>0</v>
      </c>
      <c r="C45" s="103">
        <v>0</v>
      </c>
      <c r="D45" s="103">
        <v>0</v>
      </c>
      <c r="E45" s="103">
        <v>0</v>
      </c>
      <c r="F45" s="103">
        <v>0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M45" s="103">
        <v>0</v>
      </c>
      <c r="N45" s="103">
        <v>0</v>
      </c>
      <c r="O45" s="103">
        <v>0</v>
      </c>
      <c r="P45" s="103">
        <v>0</v>
      </c>
      <c r="Q45" s="103">
        <v>0</v>
      </c>
      <c r="R45" s="103">
        <v>0</v>
      </c>
      <c r="S45" s="103">
        <v>0</v>
      </c>
      <c r="T45" s="103">
        <v>0</v>
      </c>
      <c r="U45" s="103">
        <v>0</v>
      </c>
      <c r="V45" s="103">
        <v>0</v>
      </c>
      <c r="W45" s="103">
        <v>0</v>
      </c>
      <c r="X45" s="103">
        <v>0</v>
      </c>
      <c r="Y45" s="103">
        <v>0</v>
      </c>
      <c r="Z45" s="103">
        <v>0</v>
      </c>
      <c r="AA45" s="103">
        <v>0</v>
      </c>
      <c r="AB45" s="103">
        <v>0</v>
      </c>
      <c r="AC45" s="103">
        <v>0</v>
      </c>
      <c r="AD45" s="103">
        <v>0</v>
      </c>
      <c r="AE45" s="103">
        <v>0</v>
      </c>
      <c r="AF45" s="103">
        <v>0</v>
      </c>
      <c r="AG45" s="103">
        <v>0</v>
      </c>
      <c r="AH45" s="103">
        <v>0</v>
      </c>
      <c r="AI45" s="103">
        <v>0</v>
      </c>
      <c r="AJ45" s="103">
        <v>0</v>
      </c>
      <c r="AK45" s="103">
        <v>0</v>
      </c>
      <c r="AL45" s="103">
        <v>0</v>
      </c>
      <c r="AM45" s="103">
        <v>0</v>
      </c>
      <c r="AN45" s="103">
        <v>0</v>
      </c>
      <c r="AO45" s="103">
        <v>0</v>
      </c>
      <c r="AP45" s="103">
        <v>0</v>
      </c>
      <c r="AQ45" s="103">
        <v>0</v>
      </c>
      <c r="AR45" s="103">
        <v>0</v>
      </c>
      <c r="AS45" s="103">
        <v>0</v>
      </c>
      <c r="AT45" s="103"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v>0</v>
      </c>
      <c r="BA45" s="103">
        <v>0</v>
      </c>
      <c r="BB45" s="103">
        <v>0</v>
      </c>
      <c r="BC45" s="103">
        <v>0</v>
      </c>
      <c r="BD45" s="103">
        <v>0</v>
      </c>
      <c r="BE45" s="103">
        <v>0</v>
      </c>
      <c r="BF45" s="103">
        <v>0</v>
      </c>
      <c r="BG45" s="103">
        <v>0</v>
      </c>
      <c r="BH45" s="103">
        <v>0</v>
      </c>
      <c r="BI45" s="103">
        <v>0</v>
      </c>
      <c r="BJ45" s="103">
        <v>0</v>
      </c>
      <c r="BK45" s="103">
        <v>0</v>
      </c>
      <c r="BL45" s="103">
        <v>0</v>
      </c>
      <c r="BM45" s="103">
        <v>0</v>
      </c>
      <c r="BN45" s="103">
        <v>0</v>
      </c>
      <c r="BO45" s="103">
        <v>0</v>
      </c>
      <c r="BP45" s="103">
        <v>0</v>
      </c>
      <c r="BQ45" s="103">
        <v>0</v>
      </c>
      <c r="BR45" s="103">
        <v>0</v>
      </c>
      <c r="BS45" s="103">
        <v>0</v>
      </c>
      <c r="BT45" s="103">
        <v>0</v>
      </c>
      <c r="BU45" s="103">
        <v>0</v>
      </c>
      <c r="BV45" s="103">
        <v>0</v>
      </c>
      <c r="BW45" s="103">
        <v>0</v>
      </c>
      <c r="BX45" s="103">
        <v>0</v>
      </c>
      <c r="BY45" s="103">
        <v>0</v>
      </c>
      <c r="BZ45" s="103">
        <v>0</v>
      </c>
      <c r="CA45" s="103">
        <v>0</v>
      </c>
      <c r="CB45" s="103">
        <v>0</v>
      </c>
      <c r="CC45" s="103">
        <v>0</v>
      </c>
      <c r="CD45" s="103">
        <v>0</v>
      </c>
      <c r="CE45" s="103">
        <v>0</v>
      </c>
      <c r="CF45" s="103">
        <v>0</v>
      </c>
      <c r="CG45" s="103">
        <v>0</v>
      </c>
      <c r="CH45" s="103">
        <v>0</v>
      </c>
      <c r="CI45" s="103">
        <v>0</v>
      </c>
      <c r="CJ45" s="103">
        <v>0</v>
      </c>
      <c r="CK45" s="103">
        <v>0</v>
      </c>
      <c r="CL45" s="103">
        <v>0</v>
      </c>
      <c r="CM45" s="103">
        <v>0</v>
      </c>
      <c r="CN45" s="103">
        <v>0</v>
      </c>
      <c r="CO45" s="103">
        <v>0</v>
      </c>
      <c r="CP45" s="103">
        <v>0</v>
      </c>
      <c r="CQ45" s="103">
        <v>0</v>
      </c>
      <c r="CR45" s="103">
        <v>0</v>
      </c>
      <c r="CS45" s="103">
        <v>0</v>
      </c>
      <c r="CT45" s="103">
        <v>0</v>
      </c>
      <c r="CU45" s="103">
        <v>0</v>
      </c>
      <c r="CV45" s="103">
        <v>0</v>
      </c>
      <c r="CW45" s="103">
        <v>0</v>
      </c>
      <c r="CX45" s="103">
        <v>0</v>
      </c>
      <c r="CY45" s="103">
        <v>0</v>
      </c>
      <c r="CZ45" s="103">
        <v>0</v>
      </c>
      <c r="DA45" s="103">
        <v>0</v>
      </c>
      <c r="DB45" s="103">
        <v>0</v>
      </c>
      <c r="DC45" s="103">
        <v>0</v>
      </c>
      <c r="DD45" s="103">
        <v>0</v>
      </c>
      <c r="DE45" s="103">
        <v>1199.5</v>
      </c>
      <c r="DF45" s="103">
        <v>0</v>
      </c>
      <c r="DG45" s="103">
        <v>1629.4</v>
      </c>
      <c r="DH45" s="103">
        <v>2527.6999999999998</v>
      </c>
      <c r="DI45" s="103">
        <v>2527.6999999999998</v>
      </c>
      <c r="DJ45" s="103">
        <v>2527.6999999999998</v>
      </c>
      <c r="DK45" s="103">
        <v>2527.6999999999998</v>
      </c>
      <c r="DL45" s="103">
        <v>2527.6999999999998</v>
      </c>
      <c r="DM45" s="103">
        <v>3877.1</v>
      </c>
      <c r="DN45" s="103">
        <v>3877.1</v>
      </c>
      <c r="DO45" s="103">
        <v>3877.1</v>
      </c>
      <c r="DP45" s="103">
        <v>3877.1</v>
      </c>
      <c r="DQ45" s="103">
        <v>3877.1</v>
      </c>
      <c r="DR45" s="103">
        <v>0</v>
      </c>
      <c r="DS45" s="103">
        <v>1857.4</v>
      </c>
      <c r="DT45" s="103">
        <v>1857.4</v>
      </c>
      <c r="DU45" s="103">
        <v>1857.4</v>
      </c>
      <c r="DV45" s="103">
        <v>1857.4</v>
      </c>
      <c r="DW45" s="103">
        <v>2565.6999999999998</v>
      </c>
      <c r="DX45" s="103">
        <v>2565.6999999999998</v>
      </c>
      <c r="DY45" s="103">
        <v>2565.6999999999998</v>
      </c>
      <c r="DZ45" s="103">
        <v>3962.2</v>
      </c>
      <c r="EA45" s="103">
        <v>3962.2</v>
      </c>
      <c r="EB45" s="103">
        <v>3962.2</v>
      </c>
      <c r="EC45" s="103">
        <v>3962.2</v>
      </c>
      <c r="ED45" s="103">
        <v>0</v>
      </c>
      <c r="EE45" s="103">
        <v>0</v>
      </c>
      <c r="EF45" s="103">
        <v>0</v>
      </c>
      <c r="EG45" s="103">
        <v>0</v>
      </c>
      <c r="EH45" s="103">
        <v>0</v>
      </c>
      <c r="EI45" s="103">
        <v>0</v>
      </c>
      <c r="EJ45" s="103">
        <v>660.2</v>
      </c>
      <c r="EK45" s="103">
        <v>660.2</v>
      </c>
      <c r="EL45" s="103">
        <v>660.2</v>
      </c>
      <c r="EM45" s="103">
        <v>660.2</v>
      </c>
      <c r="EN45" s="103">
        <v>660.2</v>
      </c>
      <c r="EO45" s="103">
        <v>662.9</v>
      </c>
      <c r="EP45" s="103">
        <v>0</v>
      </c>
      <c r="EQ45" s="103">
        <v>0</v>
      </c>
      <c r="ER45" s="103">
        <v>0</v>
      </c>
      <c r="ES45" s="103">
        <v>673.14005049000002</v>
      </c>
      <c r="ET45" s="103">
        <v>673.14005049000002</v>
      </c>
      <c r="EU45" s="103">
        <v>673.1</v>
      </c>
      <c r="EV45" s="103">
        <v>673.1</v>
      </c>
      <c r="EW45" s="103">
        <v>673.1</v>
      </c>
      <c r="EX45" s="103">
        <v>673.1</v>
      </c>
      <c r="EY45" s="103">
        <v>673.1</v>
      </c>
      <c r="EZ45" s="103">
        <v>673.14005049000002</v>
      </c>
      <c r="FA45" s="103">
        <v>673.14005049000002</v>
      </c>
      <c r="FB45" s="103">
        <v>0</v>
      </c>
      <c r="FC45" s="103">
        <v>0</v>
      </c>
      <c r="FD45" s="103">
        <v>30843.9</v>
      </c>
      <c r="FE45" s="103">
        <v>30843.9</v>
      </c>
      <c r="FF45" s="103">
        <v>30843.9</v>
      </c>
      <c r="FG45" s="103">
        <v>30843.9</v>
      </c>
      <c r="FH45" s="103">
        <v>30843.9</v>
      </c>
      <c r="FI45" s="103">
        <v>31447</v>
      </c>
      <c r="FJ45" s="103">
        <v>31447</v>
      </c>
      <c r="FK45" s="103">
        <v>31906.6</v>
      </c>
      <c r="FL45" s="103">
        <v>31906.6</v>
      </c>
      <c r="FM45" s="103">
        <v>31906.560712530001</v>
      </c>
      <c r="FN45" s="103">
        <v>0</v>
      </c>
      <c r="FO45" s="103">
        <v>0</v>
      </c>
      <c r="FP45" s="103">
        <v>0</v>
      </c>
      <c r="FQ45" s="103">
        <v>0</v>
      </c>
      <c r="FR45" s="103">
        <v>0</v>
      </c>
      <c r="FS45" s="103">
        <v>0</v>
      </c>
      <c r="FT45" s="103">
        <v>0</v>
      </c>
      <c r="FU45" s="103">
        <v>862.17125576000001</v>
      </c>
      <c r="FV45" s="103">
        <v>862.17125576000001</v>
      </c>
      <c r="FW45" s="103">
        <v>862.17125576000001</v>
      </c>
      <c r="FX45" s="1">
        <v>862.17125576000001</v>
      </c>
      <c r="FY45" s="103">
        <v>862.17125576000001</v>
      </c>
      <c r="FZ45" s="96">
        <v>0</v>
      </c>
      <c r="GA45" s="96">
        <v>3901.5</v>
      </c>
      <c r="GB45" s="96">
        <v>3901.5</v>
      </c>
      <c r="GC45" s="103">
        <v>3901.5</v>
      </c>
      <c r="GD45" s="103">
        <v>3901.5</v>
      </c>
      <c r="GE45" s="103">
        <v>3901.5</v>
      </c>
      <c r="GF45" s="103">
        <v>3901.5</v>
      </c>
      <c r="GG45" s="1">
        <v>3915.10441481</v>
      </c>
      <c r="GH45" s="1">
        <v>3915.10441481</v>
      </c>
      <c r="GI45" s="1">
        <v>4049.7441407199999</v>
      </c>
      <c r="GJ45" s="1">
        <v>4505.1821919699996</v>
      </c>
      <c r="GK45" s="1">
        <v>4505.1821919700005</v>
      </c>
    </row>
    <row r="46" spans="1:193" x14ac:dyDescent="0.25">
      <c r="A46" s="79" t="s">
        <v>177</v>
      </c>
      <c r="B46" s="104">
        <f t="shared" ref="B46:BM46" si="155">IF(B6="","",B6-SUM(B23-B34))</f>
        <v>9830.8999999999942</v>
      </c>
      <c r="C46" s="104">
        <f t="shared" si="155"/>
        <v>34716.399999999994</v>
      </c>
      <c r="D46" s="104">
        <f t="shared" si="155"/>
        <v>79080.900000000023</v>
      </c>
      <c r="E46" s="104">
        <f t="shared" si="155"/>
        <v>115582.29999999999</v>
      </c>
      <c r="F46" s="104">
        <f t="shared" si="155"/>
        <v>138908.89999999997</v>
      </c>
      <c r="G46" s="104">
        <f t="shared" si="155"/>
        <v>174974.19999999995</v>
      </c>
      <c r="H46" s="104">
        <f t="shared" si="155"/>
        <v>215901.40000000002</v>
      </c>
      <c r="I46" s="104">
        <f t="shared" si="155"/>
        <v>252782.5</v>
      </c>
      <c r="J46" s="104">
        <f t="shared" si="155"/>
        <v>258954.30000000016</v>
      </c>
      <c r="K46" s="104">
        <f t="shared" si="155"/>
        <v>306409.00000000012</v>
      </c>
      <c r="L46" s="104">
        <f t="shared" si="155"/>
        <v>335304.29999999981</v>
      </c>
      <c r="M46" s="104">
        <f t="shared" si="155"/>
        <v>315644.30000000028</v>
      </c>
      <c r="N46" s="104">
        <f t="shared" si="155"/>
        <v>33527.399999999994</v>
      </c>
      <c r="O46" s="104">
        <f t="shared" si="155"/>
        <v>64793.600000000035</v>
      </c>
      <c r="P46" s="104">
        <f t="shared" si="155"/>
        <v>139310.29999999999</v>
      </c>
      <c r="Q46" s="104">
        <f t="shared" si="155"/>
        <v>194857.49999999994</v>
      </c>
      <c r="R46" s="104">
        <f t="shared" si="155"/>
        <v>222934.29999999993</v>
      </c>
      <c r="S46" s="104">
        <f t="shared" si="155"/>
        <v>264872.20999999996</v>
      </c>
      <c r="T46" s="104">
        <f t="shared" si="155"/>
        <v>321009.51000000013</v>
      </c>
      <c r="U46" s="104">
        <f t="shared" si="155"/>
        <v>351164.01000000013</v>
      </c>
      <c r="V46" s="104">
        <f t="shared" si="155"/>
        <v>352878.6100000001</v>
      </c>
      <c r="W46" s="104">
        <f t="shared" si="155"/>
        <v>412932.20999999996</v>
      </c>
      <c r="X46" s="104">
        <f t="shared" si="155"/>
        <v>436433.51</v>
      </c>
      <c r="Y46" s="104">
        <f t="shared" si="155"/>
        <v>497211.51</v>
      </c>
      <c r="Z46" s="104">
        <f t="shared" si="155"/>
        <v>39246.300000000017</v>
      </c>
      <c r="AA46" s="104">
        <f t="shared" si="155"/>
        <v>79025</v>
      </c>
      <c r="AB46" s="104">
        <f t="shared" si="155"/>
        <v>190962.3</v>
      </c>
      <c r="AC46" s="104">
        <f t="shared" si="155"/>
        <v>253418.5</v>
      </c>
      <c r="AD46" s="104">
        <f t="shared" si="155"/>
        <v>280559</v>
      </c>
      <c r="AE46" s="104">
        <f t="shared" si="155"/>
        <v>311102.60000000021</v>
      </c>
      <c r="AF46" s="104">
        <f t="shared" si="155"/>
        <v>376581.48</v>
      </c>
      <c r="AG46" s="104">
        <f t="shared" si="155"/>
        <v>396994.98</v>
      </c>
      <c r="AH46" s="104">
        <f t="shared" si="155"/>
        <v>410107.1799999997</v>
      </c>
      <c r="AI46" s="104">
        <f t="shared" si="155"/>
        <v>470299.87999999989</v>
      </c>
      <c r="AJ46" s="104">
        <f t="shared" si="155"/>
        <v>449268.17999999993</v>
      </c>
      <c r="AK46" s="104">
        <f t="shared" si="155"/>
        <v>369684.47999999998</v>
      </c>
      <c r="AL46" s="104">
        <f t="shared" si="155"/>
        <v>-22674.800000000017</v>
      </c>
      <c r="AM46" s="104">
        <f t="shared" si="155"/>
        <v>-34498.299999999988</v>
      </c>
      <c r="AN46" s="104">
        <f t="shared" si="155"/>
        <v>24758.29999999993</v>
      </c>
      <c r="AO46" s="104">
        <f t="shared" si="155"/>
        <v>11280.29999999993</v>
      </c>
      <c r="AP46" s="104">
        <f t="shared" si="155"/>
        <v>-25656.100000000093</v>
      </c>
      <c r="AQ46" s="104">
        <f t="shared" si="155"/>
        <v>-32535.699999999953</v>
      </c>
      <c r="AR46" s="104">
        <f t="shared" si="155"/>
        <v>-30045.499999999767</v>
      </c>
      <c r="AS46" s="104">
        <f t="shared" si="155"/>
        <v>-59774.09999999986</v>
      </c>
      <c r="AT46" s="104">
        <f t="shared" si="155"/>
        <v>-60482.300000000047</v>
      </c>
      <c r="AU46" s="104">
        <f t="shared" si="155"/>
        <v>-59601.800000000047</v>
      </c>
      <c r="AV46" s="104">
        <f t="shared" si="155"/>
        <v>-134815.80000000005</v>
      </c>
      <c r="AW46" s="104">
        <f t="shared" si="155"/>
        <v>-212933.49999999953</v>
      </c>
      <c r="AX46" s="104">
        <f t="shared" si="155"/>
        <v>-45132.699999999983</v>
      </c>
      <c r="AY46" s="104">
        <f t="shared" si="155"/>
        <v>-126345.19999999995</v>
      </c>
      <c r="AZ46" s="104">
        <f t="shared" si="155"/>
        <v>-102426.90000000002</v>
      </c>
      <c r="BA46" s="104">
        <f t="shared" si="155"/>
        <v>-125179.70000000007</v>
      </c>
      <c r="BB46" s="104">
        <f t="shared" si="155"/>
        <v>-174556.80000000016</v>
      </c>
      <c r="BC46" s="104">
        <f t="shared" si="155"/>
        <v>-207153.80000000005</v>
      </c>
      <c r="BD46" s="104">
        <f t="shared" si="155"/>
        <v>-226675.7000000102</v>
      </c>
      <c r="BE46" s="104">
        <f t="shared" si="155"/>
        <v>-244492.80000000005</v>
      </c>
      <c r="BF46" s="104">
        <f t="shared" si="155"/>
        <v>-256825.39999999991</v>
      </c>
      <c r="BG46" s="104">
        <f t="shared" si="155"/>
        <v>-285582.29999999981</v>
      </c>
      <c r="BH46" s="104">
        <f t="shared" si="155"/>
        <v>-384021.39999999991</v>
      </c>
      <c r="BI46" s="104">
        <f t="shared" si="155"/>
        <v>-592741.5</v>
      </c>
      <c r="BJ46" s="104">
        <f t="shared" si="155"/>
        <v>-96064.199999999983</v>
      </c>
      <c r="BK46" s="104">
        <f t="shared" si="155"/>
        <v>-172363.49999999994</v>
      </c>
      <c r="BL46" s="104">
        <f t="shared" si="155"/>
        <v>-150425.90000000002</v>
      </c>
      <c r="BM46" s="104">
        <f t="shared" si="155"/>
        <v>-195535.0000001</v>
      </c>
      <c r="BN46" s="104">
        <f t="shared" ref="BN46:DY46" si="156">IF(BN6="","",BN6-SUM(BN23-BN34))</f>
        <v>-241698.19999999995</v>
      </c>
      <c r="BO46" s="104">
        <f t="shared" si="156"/>
        <v>-222167.60000000009</v>
      </c>
      <c r="BP46" s="104">
        <f t="shared" si="156"/>
        <v>-266831.50000001001</v>
      </c>
      <c r="BQ46" s="104">
        <f t="shared" si="156"/>
        <v>-301148.29999999981</v>
      </c>
      <c r="BR46" s="104">
        <f t="shared" si="156"/>
        <v>-292982</v>
      </c>
      <c r="BS46" s="104">
        <f t="shared" si="156"/>
        <v>-357626.80000000028</v>
      </c>
      <c r="BT46" s="104">
        <f t="shared" si="156"/>
        <v>-385905.19999999972</v>
      </c>
      <c r="BU46" s="104">
        <f t="shared" si="156"/>
        <v>-395987.60000000009</v>
      </c>
      <c r="BV46" s="104">
        <f t="shared" si="156"/>
        <v>-125191.69999999998</v>
      </c>
      <c r="BW46" s="104">
        <f t="shared" si="156"/>
        <v>-214738.3</v>
      </c>
      <c r="BX46" s="104">
        <f t="shared" si="156"/>
        <v>-159457.29999999993</v>
      </c>
      <c r="BY46" s="104">
        <f t="shared" si="156"/>
        <v>-200078.10000009986</v>
      </c>
      <c r="BZ46" s="104">
        <f t="shared" si="156"/>
        <v>-240365.50000000978</v>
      </c>
      <c r="CA46" s="104">
        <f t="shared" si="156"/>
        <v>-245749.80000001006</v>
      </c>
      <c r="CB46" s="104">
        <f t="shared" si="156"/>
        <v>-281843.40000009979</v>
      </c>
      <c r="CC46" s="104">
        <f t="shared" si="156"/>
        <v>-363334.30000009993</v>
      </c>
      <c r="CD46" s="104">
        <f t="shared" si="156"/>
        <v>-349862.80000009993</v>
      </c>
      <c r="CE46" s="104">
        <f t="shared" si="156"/>
        <v>-395087.40000010049</v>
      </c>
      <c r="CF46" s="104">
        <f t="shared" si="156"/>
        <v>-484242.89999999991</v>
      </c>
      <c r="CG46" s="104">
        <f t="shared" si="156"/>
        <v>-528894.00000000047</v>
      </c>
      <c r="CH46" s="104">
        <f t="shared" si="156"/>
        <v>-151003</v>
      </c>
      <c r="CI46" s="104">
        <f t="shared" si="156"/>
        <v>-224369.19999999995</v>
      </c>
      <c r="CJ46" s="104">
        <f t="shared" si="156"/>
        <v>-192832.30000000005</v>
      </c>
      <c r="CK46" s="104">
        <f t="shared" si="156"/>
        <v>-234904.99999999977</v>
      </c>
      <c r="CL46" s="104">
        <f t="shared" si="156"/>
        <v>-292175.30000000028</v>
      </c>
      <c r="CM46" s="104">
        <f t="shared" si="156"/>
        <v>-279010.29999999981</v>
      </c>
      <c r="CN46" s="104">
        <f t="shared" si="156"/>
        <v>-361017.79999999981</v>
      </c>
      <c r="CO46" s="104">
        <f t="shared" si="156"/>
        <v>-455377.89999999991</v>
      </c>
      <c r="CP46" s="104">
        <f t="shared" si="156"/>
        <v>-452723.5</v>
      </c>
      <c r="CQ46" s="104">
        <f t="shared" si="156"/>
        <v>-514341.5</v>
      </c>
      <c r="CR46" s="104">
        <f t="shared" si="156"/>
        <v>-600067.29999999981</v>
      </c>
      <c r="CS46" s="104">
        <f t="shared" si="156"/>
        <v>-703582.79999999981</v>
      </c>
      <c r="CT46" s="104">
        <f t="shared" si="156"/>
        <v>-137793.59999999998</v>
      </c>
      <c r="CU46" s="104">
        <f t="shared" si="156"/>
        <v>-258149.00000000012</v>
      </c>
      <c r="CV46" s="104">
        <f t="shared" si="156"/>
        <v>-244842.19999999995</v>
      </c>
      <c r="CW46" s="104">
        <f t="shared" si="156"/>
        <v>-264600.10000000009</v>
      </c>
      <c r="CX46" s="104">
        <f t="shared" si="156"/>
        <v>-356601.80000000005</v>
      </c>
      <c r="CY46" s="104">
        <f t="shared" si="156"/>
        <v>-382289.30000000005</v>
      </c>
      <c r="CZ46" s="104">
        <f t="shared" si="156"/>
        <v>-476784.09999999963</v>
      </c>
      <c r="DA46" s="104">
        <f t="shared" si="156"/>
        <v>-559288.20000000019</v>
      </c>
      <c r="DB46" s="104">
        <f t="shared" si="156"/>
        <v>-576044.80000000028</v>
      </c>
      <c r="DC46" s="104">
        <f t="shared" si="156"/>
        <v>-633343.5</v>
      </c>
      <c r="DD46" s="104">
        <f t="shared" si="156"/>
        <v>-761092.10000000009</v>
      </c>
      <c r="DE46" s="104">
        <f t="shared" si="156"/>
        <v>-830918.50000000047</v>
      </c>
      <c r="DF46" s="104">
        <f t="shared" si="156"/>
        <v>-160580.30000000005</v>
      </c>
      <c r="DG46" s="104">
        <f t="shared" si="156"/>
        <v>-216850.90000000002</v>
      </c>
      <c r="DH46" s="104">
        <f t="shared" si="156"/>
        <v>-250968.10000000009</v>
      </c>
      <c r="DI46" s="104">
        <f t="shared" si="156"/>
        <v>-286796.39999999991</v>
      </c>
      <c r="DJ46" s="104">
        <f t="shared" si="156"/>
        <v>-402098.70000000019</v>
      </c>
      <c r="DK46" s="104">
        <f t="shared" si="156"/>
        <v>-424213.29999999981</v>
      </c>
      <c r="DL46" s="104">
        <f t="shared" si="156"/>
        <v>-501863.70000000019</v>
      </c>
      <c r="DM46" s="104">
        <f t="shared" si="156"/>
        <v>-614636.2200000002</v>
      </c>
      <c r="DN46" s="104">
        <f t="shared" si="156"/>
        <v>-636329.09999999963</v>
      </c>
      <c r="DO46" s="104">
        <f t="shared" si="156"/>
        <v>-702152.20000000065</v>
      </c>
      <c r="DP46" s="104">
        <f t="shared" si="156"/>
        <v>-760604.99999999953</v>
      </c>
      <c r="DQ46" s="104">
        <f t="shared" si="156"/>
        <v>-866203</v>
      </c>
      <c r="DR46" s="104">
        <f t="shared" si="156"/>
        <v>-141510</v>
      </c>
      <c r="DS46" s="104">
        <f t="shared" si="156"/>
        <v>-249962.39999999991</v>
      </c>
      <c r="DT46" s="104">
        <f t="shared" si="156"/>
        <v>-151560.30000000005</v>
      </c>
      <c r="DU46" s="104">
        <f t="shared" si="156"/>
        <v>-200829.19999999995</v>
      </c>
      <c r="DV46" s="104">
        <f t="shared" si="156"/>
        <v>-271617</v>
      </c>
      <c r="DW46" s="104">
        <f t="shared" si="156"/>
        <v>-268869.20000000019</v>
      </c>
      <c r="DX46" s="104">
        <f t="shared" si="156"/>
        <v>-335562.09999999963</v>
      </c>
      <c r="DY46" s="104">
        <f t="shared" si="156"/>
        <v>-427668.10000000009</v>
      </c>
      <c r="DZ46" s="104">
        <f t="shared" ref="DZ46:EN46" si="157">IF(DZ6="","",DZ6-SUM(DZ23-DZ34))</f>
        <v>-419808.40000000037</v>
      </c>
      <c r="EA46" s="104">
        <f t="shared" si="157"/>
        <v>-519232.69999999925</v>
      </c>
      <c r="EB46" s="104">
        <f t="shared" si="157"/>
        <v>-608221.89999999944</v>
      </c>
      <c r="EC46" s="104">
        <f t="shared" si="157"/>
        <v>-759836.60000000056</v>
      </c>
      <c r="ED46" s="104">
        <f t="shared" si="157"/>
        <v>-133093.5</v>
      </c>
      <c r="EE46" s="104">
        <f t="shared" si="157"/>
        <v>-260695.39999999991</v>
      </c>
      <c r="EF46" s="104">
        <f t="shared" si="157"/>
        <v>-156463.30000000005</v>
      </c>
      <c r="EG46" s="104">
        <f t="shared" si="157"/>
        <v>-246826.09999999986</v>
      </c>
      <c r="EH46" s="104">
        <f t="shared" si="157"/>
        <v>-342876.09999999986</v>
      </c>
      <c r="EI46" s="104">
        <f t="shared" si="157"/>
        <v>-307434.89999999991</v>
      </c>
      <c r="EJ46" s="104">
        <f t="shared" si="157"/>
        <v>-397464.69999999972</v>
      </c>
      <c r="EK46" s="104">
        <f t="shared" si="157"/>
        <v>-488518.90000000037</v>
      </c>
      <c r="EL46" s="104">
        <f t="shared" si="157"/>
        <v>-524348.10000000056</v>
      </c>
      <c r="EM46" s="104">
        <f t="shared" si="157"/>
        <v>-669115.5</v>
      </c>
      <c r="EN46" s="104">
        <f t="shared" si="157"/>
        <v>-733716.60000000056</v>
      </c>
      <c r="EO46" s="104">
        <f>IF(EO6="","",EO6-SUM(EO23-EO34))</f>
        <v>-998754.20000000019</v>
      </c>
      <c r="EP46" s="104">
        <f t="shared" ref="EP46:EQ46" si="158">IF(EP6="","",EP6-SUM(EP23-EP34))</f>
        <v>-145443.90000000002</v>
      </c>
      <c r="EQ46" s="104">
        <f t="shared" si="158"/>
        <v>-260726.30000000005</v>
      </c>
      <c r="ER46" s="104">
        <f t="shared" ref="ER46:ES46" si="159">IF(ER6="","",ER6-SUM(ER23-ER34))</f>
        <v>-203081.5</v>
      </c>
      <c r="ES46" s="104">
        <f t="shared" si="159"/>
        <v>-261387.80000000005</v>
      </c>
      <c r="ET46" s="104">
        <f t="shared" ref="ET46:EU46" si="160">IF(ET6="","",ET6-SUM(ET23-ET34))</f>
        <v>-417806.70000000019</v>
      </c>
      <c r="EU46" s="104">
        <f t="shared" si="160"/>
        <v>-395010.70000000019</v>
      </c>
      <c r="EV46" s="104">
        <f t="shared" ref="EV46:EW46" si="161">IF(EV6="","",EV6-SUM(EV23-EV34))</f>
        <v>-496992.89999999991</v>
      </c>
      <c r="EW46" s="104">
        <f t="shared" si="161"/>
        <v>-618998.60000000009</v>
      </c>
      <c r="EX46" s="104">
        <f t="shared" ref="EX46:EY46" si="162">IF(EX6="","",EX6-SUM(EX23-EX34))</f>
        <v>-657443.20000000019</v>
      </c>
      <c r="EY46" s="104">
        <f t="shared" si="162"/>
        <v>-730388.10000000009</v>
      </c>
      <c r="EZ46" s="104">
        <f t="shared" ref="EZ46" si="163">IF(EZ6="","",EZ6-SUM(EZ23-EZ34))</f>
        <v>-804629.99999999953</v>
      </c>
      <c r="FA46" s="104">
        <f>IF(FA6="","",FA6-SUM(FA23-FA34))</f>
        <v>-809801.20000000019</v>
      </c>
      <c r="FB46" s="104">
        <v>-163038.1</v>
      </c>
      <c r="FC46" s="104">
        <v>-264551.3</v>
      </c>
      <c r="FD46" s="104">
        <v>-205425.3</v>
      </c>
      <c r="FE46" s="104">
        <v>-291472.7</v>
      </c>
      <c r="FF46" s="104">
        <v>-402368.5</v>
      </c>
      <c r="FG46" s="104">
        <v>-414199.2</v>
      </c>
      <c r="FH46" s="104">
        <v>-560787</v>
      </c>
      <c r="FI46" s="104">
        <v>-565136.5</v>
      </c>
      <c r="FJ46" s="104">
        <v>-521250.2</v>
      </c>
      <c r="FK46" s="104">
        <v>-699139.3</v>
      </c>
      <c r="FL46" s="104">
        <v>-787649.5</v>
      </c>
      <c r="FM46" s="104">
        <v>-1007001.31022333</v>
      </c>
      <c r="FN46" s="104">
        <v>-72210.399999999994</v>
      </c>
      <c r="FO46" s="104">
        <v>-96782.438905539995</v>
      </c>
      <c r="FP46" s="104">
        <v>-46704.343311910001</v>
      </c>
      <c r="FQ46" s="104">
        <v>-168965.2669822</v>
      </c>
      <c r="FR46" s="104">
        <v>-360130.44553882</v>
      </c>
      <c r="FS46" s="104">
        <v>-554247.72654051997</v>
      </c>
      <c r="FT46" s="104">
        <v>-718327.70687837002</v>
      </c>
      <c r="FU46" s="104">
        <v>-870206.01057775004</v>
      </c>
      <c r="FV46" s="104">
        <v>-928275.25986510003</v>
      </c>
      <c r="FW46" s="104">
        <v>-1028325.82313898</v>
      </c>
      <c r="FX46" s="104">
        <v>-1148690.6175460301</v>
      </c>
      <c r="FY46" s="104">
        <v>-1224885.4052257999</v>
      </c>
      <c r="FZ46" s="104">
        <v>-69562.999026990001</v>
      </c>
      <c r="GA46" s="104">
        <v>-110588.43571901</v>
      </c>
      <c r="GB46" s="104">
        <v>229012.62361501</v>
      </c>
      <c r="GC46" s="104">
        <v>231422.06084483999</v>
      </c>
      <c r="GD46" s="104">
        <v>150255.70627595001</v>
      </c>
      <c r="GE46" s="104">
        <v>170372.24207872001</v>
      </c>
      <c r="GF46" s="104">
        <f t="shared" ref="GF46:GK46" si="164">IF(GF6="","",GF6-SUM(GF23-GF34))</f>
        <v>100452.75338013051</v>
      </c>
      <c r="GG46" s="104">
        <f t="shared" si="164"/>
        <v>25931.858556170017</v>
      </c>
      <c r="GH46" s="104">
        <f t="shared" si="164"/>
        <v>98963.85663689021</v>
      </c>
      <c r="GI46" s="104">
        <f t="shared" si="164"/>
        <v>115069.12225532997</v>
      </c>
      <c r="GJ46" s="104">
        <f t="shared" si="164"/>
        <v>61341.774839529768</v>
      </c>
      <c r="GK46" s="104">
        <f t="shared" si="164"/>
        <v>-107597.41402337793</v>
      </c>
    </row>
    <row r="47" spans="1:193" x14ac:dyDescent="0.25">
      <c r="A47" s="78" t="s">
        <v>178</v>
      </c>
      <c r="B47" s="104">
        <f t="shared" ref="B47:BM47" si="165">IF(B6="","",SUM(B7-B24))</f>
        <v>-45917.5</v>
      </c>
      <c r="C47" s="104">
        <f t="shared" si="165"/>
        <v>-43785.499999999971</v>
      </c>
      <c r="D47" s="104">
        <f t="shared" si="165"/>
        <v>-74872.400000000023</v>
      </c>
      <c r="E47" s="104">
        <f t="shared" si="165"/>
        <v>-35696.70000000007</v>
      </c>
      <c r="F47" s="104">
        <f t="shared" si="165"/>
        <v>-26624</v>
      </c>
      <c r="G47" s="104">
        <f t="shared" si="165"/>
        <v>-1248.8000000000466</v>
      </c>
      <c r="H47" s="104">
        <f t="shared" si="165"/>
        <v>-14241.399999999907</v>
      </c>
      <c r="I47" s="104">
        <f t="shared" si="165"/>
        <v>3383.6999999999534</v>
      </c>
      <c r="J47" s="104">
        <f t="shared" si="165"/>
        <v>-64357.199999999953</v>
      </c>
      <c r="K47" s="104">
        <f t="shared" si="165"/>
        <v>-33198</v>
      </c>
      <c r="L47" s="104">
        <f t="shared" si="165"/>
        <v>-9930.6000000000931</v>
      </c>
      <c r="M47" s="104">
        <f t="shared" si="165"/>
        <v>-14772.199999999953</v>
      </c>
      <c r="N47" s="104">
        <f t="shared" si="165"/>
        <v>-18652.100000000006</v>
      </c>
      <c r="O47" s="104">
        <f t="shared" si="165"/>
        <v>-3623.2999999999884</v>
      </c>
      <c r="P47" s="104">
        <f t="shared" si="165"/>
        <v>-23237.899999999965</v>
      </c>
      <c r="Q47" s="104">
        <f t="shared" si="165"/>
        <v>28665.399999999907</v>
      </c>
      <c r="R47" s="104">
        <f t="shared" si="165"/>
        <v>53212.099999999977</v>
      </c>
      <c r="S47" s="104">
        <f t="shared" si="165"/>
        <v>93127.309999999939</v>
      </c>
      <c r="T47" s="104">
        <f t="shared" si="165"/>
        <v>125403.10999999987</v>
      </c>
      <c r="U47" s="104">
        <f t="shared" si="165"/>
        <v>146445.30999999982</v>
      </c>
      <c r="V47" s="104">
        <f t="shared" si="165"/>
        <v>101129.60999999987</v>
      </c>
      <c r="W47" s="104">
        <f t="shared" si="165"/>
        <v>137905.20999999996</v>
      </c>
      <c r="X47" s="104">
        <f t="shared" si="165"/>
        <v>165547.40999999992</v>
      </c>
      <c r="Y47" s="104">
        <f t="shared" si="165"/>
        <v>253955.81000000006</v>
      </c>
      <c r="Z47" s="104">
        <f t="shared" si="165"/>
        <v>-5246.8999999999942</v>
      </c>
      <c r="AA47" s="104">
        <f t="shared" si="165"/>
        <v>24802.799999999988</v>
      </c>
      <c r="AB47" s="104">
        <f t="shared" si="165"/>
        <v>76379.599999999977</v>
      </c>
      <c r="AC47" s="104">
        <f t="shared" si="165"/>
        <v>171017.39999999991</v>
      </c>
      <c r="AD47" s="104">
        <f t="shared" si="165"/>
        <v>189489.40000000002</v>
      </c>
      <c r="AE47" s="104">
        <f t="shared" si="165"/>
        <v>234967.30000000005</v>
      </c>
      <c r="AF47" s="104">
        <f t="shared" si="165"/>
        <v>301237.09999999986</v>
      </c>
      <c r="AG47" s="104">
        <f t="shared" si="165"/>
        <v>312484.39999999991</v>
      </c>
      <c r="AH47" s="104">
        <f t="shared" si="165"/>
        <v>293996.70000000019</v>
      </c>
      <c r="AI47" s="104">
        <f t="shared" si="165"/>
        <v>364274.59999999986</v>
      </c>
      <c r="AJ47" s="104">
        <f t="shared" si="165"/>
        <v>338951.10000000009</v>
      </c>
      <c r="AK47" s="104">
        <f t="shared" si="165"/>
        <v>369747.60000000009</v>
      </c>
      <c r="AL47" s="104">
        <f t="shared" si="165"/>
        <v>-32847</v>
      </c>
      <c r="AM47" s="104">
        <f t="shared" si="165"/>
        <v>-53673.099999999977</v>
      </c>
      <c r="AN47" s="104">
        <f t="shared" si="165"/>
        <v>-61651.599999999977</v>
      </c>
      <c r="AO47" s="104">
        <f t="shared" si="165"/>
        <v>-56698.900000000023</v>
      </c>
      <c r="AP47" s="104">
        <f t="shared" si="165"/>
        <v>-90751.400000000023</v>
      </c>
      <c r="AQ47" s="104">
        <f t="shared" si="165"/>
        <v>-99158.800000000047</v>
      </c>
      <c r="AR47" s="104">
        <f t="shared" si="165"/>
        <v>-99240.799999999814</v>
      </c>
      <c r="AS47" s="104">
        <f t="shared" si="165"/>
        <v>-134256.69999999995</v>
      </c>
      <c r="AT47" s="104">
        <f t="shared" si="165"/>
        <v>-190824.19999999995</v>
      </c>
      <c r="AU47" s="104">
        <f t="shared" si="165"/>
        <v>-179588.69999999995</v>
      </c>
      <c r="AV47" s="104">
        <f t="shared" si="165"/>
        <v>-226801.5</v>
      </c>
      <c r="AW47" s="104">
        <f t="shared" si="165"/>
        <v>-275666.60000000009</v>
      </c>
      <c r="AX47" s="104">
        <f t="shared" si="165"/>
        <v>-81341.799999999988</v>
      </c>
      <c r="AY47" s="104">
        <f t="shared" si="165"/>
        <v>-164565.09999999998</v>
      </c>
      <c r="AZ47" s="104">
        <f t="shared" si="165"/>
        <v>-208212.29999999993</v>
      </c>
      <c r="BA47" s="104">
        <f t="shared" si="165"/>
        <v>-213284.30000000005</v>
      </c>
      <c r="BB47" s="104">
        <f t="shared" si="165"/>
        <v>-254205.90000000002</v>
      </c>
      <c r="BC47" s="104">
        <f t="shared" si="165"/>
        <v>-269249.5</v>
      </c>
      <c r="BD47" s="104">
        <f t="shared" si="165"/>
        <v>-304352.40000000014</v>
      </c>
      <c r="BE47" s="104">
        <f t="shared" si="165"/>
        <v>-336297.80000000005</v>
      </c>
      <c r="BF47" s="104">
        <f t="shared" si="165"/>
        <v>-412475.29999999981</v>
      </c>
      <c r="BG47" s="104">
        <f t="shared" si="165"/>
        <v>-417987.69999999972</v>
      </c>
      <c r="BH47" s="104">
        <f t="shared" si="165"/>
        <v>-474636.19999999972</v>
      </c>
      <c r="BI47" s="104">
        <f t="shared" si="165"/>
        <v>-546866.5</v>
      </c>
      <c r="BJ47" s="104">
        <f t="shared" si="165"/>
        <v>-134841.30000000002</v>
      </c>
      <c r="BK47" s="104">
        <f t="shared" si="165"/>
        <v>-209983.7</v>
      </c>
      <c r="BL47" s="104">
        <f t="shared" si="165"/>
        <v>-263057.70000000007</v>
      </c>
      <c r="BM47" s="104">
        <f t="shared" si="165"/>
        <v>-306243.20000000007</v>
      </c>
      <c r="BN47" s="104">
        <f t="shared" ref="BN47:DY47" si="166">IF(BN6="","",SUM(BN7-BN24))</f>
        <v>-333366.79999999981</v>
      </c>
      <c r="BO47" s="104">
        <f t="shared" si="166"/>
        <v>-334490.70000000019</v>
      </c>
      <c r="BP47" s="104">
        <f t="shared" si="166"/>
        <v>-402869.89999999991</v>
      </c>
      <c r="BQ47" s="104">
        <f t="shared" si="166"/>
        <v>-424005.80000000028</v>
      </c>
      <c r="BR47" s="104">
        <f t="shared" si="166"/>
        <v>-482834.10000000009</v>
      </c>
      <c r="BS47" s="104">
        <f t="shared" si="166"/>
        <v>-527925.60000000009</v>
      </c>
      <c r="BT47" s="104">
        <f t="shared" si="166"/>
        <v>-547043.89999999991</v>
      </c>
      <c r="BU47" s="104">
        <f t="shared" si="166"/>
        <v>-542025.40000000037</v>
      </c>
      <c r="BV47" s="104">
        <f t="shared" si="166"/>
        <v>-150593.60000000001</v>
      </c>
      <c r="BW47" s="104">
        <f t="shared" si="166"/>
        <v>-233557.3</v>
      </c>
      <c r="BX47" s="104">
        <f t="shared" si="166"/>
        <v>-262421.10000000009</v>
      </c>
      <c r="BY47" s="104">
        <f t="shared" si="166"/>
        <v>-305954.09999999998</v>
      </c>
      <c r="BZ47" s="104">
        <f t="shared" si="166"/>
        <v>-337926.39999999991</v>
      </c>
      <c r="CA47" s="104">
        <f t="shared" si="166"/>
        <v>-353479.5</v>
      </c>
      <c r="CB47" s="104">
        <f t="shared" si="166"/>
        <v>-417749.79999999981</v>
      </c>
      <c r="CC47" s="104">
        <f t="shared" si="166"/>
        <v>-479086.69999999972</v>
      </c>
      <c r="CD47" s="104">
        <f t="shared" si="166"/>
        <v>-531489.89999999991</v>
      </c>
      <c r="CE47" s="104">
        <f t="shared" si="166"/>
        <v>-568348.40000000037</v>
      </c>
      <c r="CF47" s="104">
        <f t="shared" si="166"/>
        <v>-629918.29999999981</v>
      </c>
      <c r="CG47" s="104">
        <f t="shared" si="166"/>
        <v>-673287.89999999991</v>
      </c>
      <c r="CH47" s="104">
        <f t="shared" si="166"/>
        <v>-175497.3</v>
      </c>
      <c r="CI47" s="104">
        <f t="shared" si="166"/>
        <v>-238843.40000000002</v>
      </c>
      <c r="CJ47" s="104">
        <f t="shared" si="166"/>
        <v>-256999.49999999988</v>
      </c>
      <c r="CK47" s="104">
        <f t="shared" si="166"/>
        <v>-329321.39999999991</v>
      </c>
      <c r="CL47" s="104">
        <f t="shared" si="166"/>
        <v>-398668.5</v>
      </c>
      <c r="CM47" s="104">
        <f t="shared" si="166"/>
        <v>-443293.79999999981</v>
      </c>
      <c r="CN47" s="104">
        <f t="shared" si="166"/>
        <v>-571572.5</v>
      </c>
      <c r="CO47" s="104">
        <f t="shared" si="166"/>
        <v>-643876.59999999963</v>
      </c>
      <c r="CP47" s="104">
        <f t="shared" si="166"/>
        <v>-727434.69999999972</v>
      </c>
      <c r="CQ47" s="104">
        <f t="shared" si="166"/>
        <v>-766965.39999999991</v>
      </c>
      <c r="CR47" s="104">
        <f t="shared" si="166"/>
        <v>-848568.69999999972</v>
      </c>
      <c r="CS47" s="104">
        <f t="shared" si="166"/>
        <v>-935644.59999999963</v>
      </c>
      <c r="CT47" s="104">
        <f t="shared" si="166"/>
        <v>-185718.5</v>
      </c>
      <c r="CU47" s="104">
        <f t="shared" si="166"/>
        <v>-276678.90000000002</v>
      </c>
      <c r="CV47" s="104">
        <f t="shared" si="166"/>
        <v>-314478</v>
      </c>
      <c r="CW47" s="104">
        <f t="shared" si="166"/>
        <v>-346358</v>
      </c>
      <c r="CX47" s="104">
        <f t="shared" si="166"/>
        <v>-430789.10000000009</v>
      </c>
      <c r="CY47" s="104">
        <f t="shared" si="166"/>
        <v>-503226.09999999986</v>
      </c>
      <c r="CZ47" s="104">
        <f t="shared" si="166"/>
        <v>-607237.29999999981</v>
      </c>
      <c r="DA47" s="104">
        <f t="shared" si="166"/>
        <v>-682804.29999999981</v>
      </c>
      <c r="DB47" s="104">
        <f t="shared" si="166"/>
        <v>-776328.30000000028</v>
      </c>
      <c r="DC47" s="104">
        <f t="shared" si="166"/>
        <v>-883536.20000000019</v>
      </c>
      <c r="DD47" s="104">
        <f t="shared" si="166"/>
        <v>-984606.30000000028</v>
      </c>
      <c r="DE47" s="104">
        <f t="shared" si="166"/>
        <v>-1063590.4999999995</v>
      </c>
      <c r="DF47" s="104">
        <f t="shared" si="166"/>
        <v>-206578.8</v>
      </c>
      <c r="DG47" s="104">
        <f t="shared" si="166"/>
        <v>-261059.29999999993</v>
      </c>
      <c r="DH47" s="104">
        <f t="shared" si="166"/>
        <v>-334327.29999999993</v>
      </c>
      <c r="DI47" s="104">
        <f t="shared" si="166"/>
        <v>-390062.79999999981</v>
      </c>
      <c r="DJ47" s="104">
        <f t="shared" si="166"/>
        <v>-498911.39999999991</v>
      </c>
      <c r="DK47" s="104">
        <f t="shared" si="166"/>
        <v>-588854.60000000009</v>
      </c>
      <c r="DL47" s="104">
        <f t="shared" si="166"/>
        <v>-690320</v>
      </c>
      <c r="DM47" s="104">
        <f t="shared" si="166"/>
        <v>-749574.02</v>
      </c>
      <c r="DN47" s="104">
        <f t="shared" si="166"/>
        <v>-885054.60000000009</v>
      </c>
      <c r="DO47" s="104">
        <f t="shared" si="166"/>
        <v>-977588.70000000019</v>
      </c>
      <c r="DP47" s="104">
        <f t="shared" si="166"/>
        <v>-1048376.8999999994</v>
      </c>
      <c r="DQ47" s="104">
        <f t="shared" si="166"/>
        <v>-1137168</v>
      </c>
      <c r="DR47" s="104">
        <f t="shared" si="166"/>
        <v>-192657</v>
      </c>
      <c r="DS47" s="104">
        <f t="shared" si="166"/>
        <v>-252224</v>
      </c>
      <c r="DT47" s="104">
        <f t="shared" si="166"/>
        <v>-323076.89999999991</v>
      </c>
      <c r="DU47" s="104">
        <f t="shared" si="166"/>
        <v>-404429</v>
      </c>
      <c r="DV47" s="104">
        <f t="shared" si="166"/>
        <v>-474272.89999999991</v>
      </c>
      <c r="DW47" s="104">
        <f t="shared" si="166"/>
        <v>-517806.60000000009</v>
      </c>
      <c r="DX47" s="104">
        <f t="shared" si="166"/>
        <v>-606207.79999999981</v>
      </c>
      <c r="DY47" s="104">
        <f t="shared" si="166"/>
        <v>-683832.19999999972</v>
      </c>
      <c r="DZ47" s="104">
        <f t="shared" ref="DZ47:EO47" si="167">IF(DZ6="","",SUM(DZ7-DZ24))</f>
        <v>-804980.5</v>
      </c>
      <c r="EA47" s="104">
        <f t="shared" si="167"/>
        <v>-928920.5</v>
      </c>
      <c r="EB47" s="104">
        <f t="shared" si="167"/>
        <v>-996364.90000000037</v>
      </c>
      <c r="EC47" s="104">
        <f t="shared" si="167"/>
        <v>-1063653.8999999994</v>
      </c>
      <c r="ED47" s="104">
        <f t="shared" si="167"/>
        <v>-166116.99999999994</v>
      </c>
      <c r="EE47" s="104">
        <f t="shared" si="167"/>
        <v>-257163.90000000002</v>
      </c>
      <c r="EF47" s="104">
        <f t="shared" si="167"/>
        <v>-307811.10000000009</v>
      </c>
      <c r="EG47" s="104">
        <f t="shared" si="167"/>
        <v>-440715.40000000014</v>
      </c>
      <c r="EH47" s="104">
        <f t="shared" si="167"/>
        <v>-537661.70000000019</v>
      </c>
      <c r="EI47" s="104">
        <f t="shared" si="167"/>
        <v>-593249.30000000028</v>
      </c>
      <c r="EJ47" s="104">
        <f t="shared" si="167"/>
        <v>-704698.90000000037</v>
      </c>
      <c r="EK47" s="104">
        <f t="shared" si="167"/>
        <v>-784996</v>
      </c>
      <c r="EL47" s="104">
        <f t="shared" si="167"/>
        <v>-972746.5</v>
      </c>
      <c r="EM47" s="104">
        <f t="shared" si="167"/>
        <v>-1164122.2999999998</v>
      </c>
      <c r="EN47" s="104">
        <f t="shared" si="167"/>
        <v>-1224021.7999999998</v>
      </c>
      <c r="EO47" s="104">
        <f t="shared" si="167"/>
        <v>-1378451.1999999993</v>
      </c>
      <c r="EP47" s="104">
        <f t="shared" ref="EP47:EQ47" si="168">IF(EP6="","",SUM(EP7-EP24))</f>
        <v>-215178.09999999998</v>
      </c>
      <c r="EQ47" s="104">
        <f t="shared" si="168"/>
        <v>-319523.70000000007</v>
      </c>
      <c r="ER47" s="104">
        <f t="shared" ref="ER47:ES47" si="169">IF(ER6="","",SUM(ER7-ER24))</f>
        <v>-454048.80000000005</v>
      </c>
      <c r="ES47" s="104">
        <f t="shared" si="169"/>
        <v>-566544.09999999986</v>
      </c>
      <c r="ET47" s="104">
        <f t="shared" ref="ET47:EU47" si="170">IF(ET6="","",SUM(ET7-ET24))</f>
        <v>-726276.3</v>
      </c>
      <c r="EU47" s="104">
        <f t="shared" si="170"/>
        <v>-807108.60000000009</v>
      </c>
      <c r="EV47" s="104">
        <f t="shared" ref="EV47:EW47" si="171">IF(EV6="","",SUM(EV7-EV24))</f>
        <v>-921132.5</v>
      </c>
      <c r="EW47" s="104">
        <f t="shared" si="171"/>
        <v>-1039425.2999999998</v>
      </c>
      <c r="EX47" s="104">
        <f t="shared" ref="EX47:EY47" si="172">IF(EX6="","",SUM(EX7-EX24))</f>
        <v>-1248481.1999999997</v>
      </c>
      <c r="EY47" s="104">
        <f t="shared" si="172"/>
        <v>-1432786.1</v>
      </c>
      <c r="EZ47" s="104">
        <f t="shared" ref="EZ47:FA47" si="173">IF(EZ6="","",SUM(EZ7-EZ24))</f>
        <v>-1550742.1999999997</v>
      </c>
      <c r="FA47" s="104">
        <f t="shared" si="173"/>
        <v>-1589728.3000000007</v>
      </c>
      <c r="FB47" s="104">
        <v>-165075.29999999999</v>
      </c>
      <c r="FC47" s="104">
        <v>-289022.59999999998</v>
      </c>
      <c r="FD47" s="104">
        <v>-423973</v>
      </c>
      <c r="FE47" s="104">
        <v>-619781.19999999995</v>
      </c>
      <c r="FF47" s="104">
        <v>-758242.8</v>
      </c>
      <c r="FG47" s="104">
        <v>-850087.6</v>
      </c>
      <c r="FH47" s="104">
        <v>-1096299.8</v>
      </c>
      <c r="FI47" s="104">
        <v>-1207535.3999999999</v>
      </c>
      <c r="FJ47" s="104">
        <v>-1402467.8</v>
      </c>
      <c r="FK47" s="104">
        <v>-1556881.7</v>
      </c>
      <c r="FL47" s="104">
        <v>-1669828.1</v>
      </c>
      <c r="FM47" s="104">
        <v>-1873899.2731754901</v>
      </c>
      <c r="FN47" s="104">
        <v>-156646.9</v>
      </c>
      <c r="FO47" s="104">
        <v>-336298.23890554003</v>
      </c>
      <c r="FP47" s="104">
        <v>-476146.37722907</v>
      </c>
      <c r="FQ47" s="104">
        <v>-681988.44868703</v>
      </c>
      <c r="FR47" s="104">
        <v>-981360.04189581994</v>
      </c>
      <c r="FS47" s="104">
        <v>-1265557.84668323</v>
      </c>
      <c r="FT47" s="104">
        <v>-1500807.8758529599</v>
      </c>
      <c r="FU47" s="104">
        <v>-1857834.8887734001</v>
      </c>
      <c r="FV47" s="104">
        <v>-2122151.12142336</v>
      </c>
      <c r="FW47" s="104">
        <v>-2267714.00365587</v>
      </c>
      <c r="FX47" s="104">
        <v>-2391542.8217223198</v>
      </c>
      <c r="FY47" s="104">
        <v>-2542925.40722322</v>
      </c>
      <c r="FZ47" s="104">
        <v>-174374.05320158001</v>
      </c>
      <c r="GA47" s="104">
        <v>-397114.57887670997</v>
      </c>
      <c r="GB47" s="104">
        <v>-278512.83317370998</v>
      </c>
      <c r="GC47" s="104">
        <v>-315393.65048625</v>
      </c>
      <c r="GD47" s="104">
        <v>-396212.10289939999</v>
      </c>
      <c r="GE47" s="104">
        <v>-508550.52784460998</v>
      </c>
      <c r="GF47" s="104">
        <f t="shared" ref="GF47:GJ47" si="174">IF(GF6="","",SUM(GF7-GF24))</f>
        <v>-679078.91990898969</v>
      </c>
      <c r="GG47" s="104">
        <f t="shared" si="174"/>
        <v>-1001505.3182512596</v>
      </c>
      <c r="GH47" s="104">
        <f t="shared" si="174"/>
        <v>-1117550.1652471498</v>
      </c>
      <c r="GI47" s="104">
        <f t="shared" si="174"/>
        <v>-1118011.9889104497</v>
      </c>
      <c r="GJ47" s="104">
        <f t="shared" si="174"/>
        <v>-1185256.6076441798</v>
      </c>
      <c r="GK47" s="104">
        <f t="shared" ref="GK47" si="175">IF(GK6="","",SUM(GK7-GK24))</f>
        <v>-1416836.9388853889</v>
      </c>
    </row>
    <row r="48" spans="1:193" x14ac:dyDescent="0.25">
      <c r="A48" s="79" t="s">
        <v>179</v>
      </c>
      <c r="B48" s="104">
        <f t="shared" ref="B48:BM48" si="176">B6-B23</f>
        <v>-48329.100000000006</v>
      </c>
      <c r="C48" s="104">
        <f t="shared" si="176"/>
        <v>-49496.600000000006</v>
      </c>
      <c r="D48" s="104">
        <f t="shared" si="176"/>
        <v>-86816.099999999977</v>
      </c>
      <c r="E48" s="104">
        <f t="shared" si="176"/>
        <v>-53944</v>
      </c>
      <c r="F48" s="104">
        <f t="shared" si="176"/>
        <v>-54627.300000000047</v>
      </c>
      <c r="G48" s="104">
        <f t="shared" si="176"/>
        <v>-33784.300000000047</v>
      </c>
      <c r="H48" s="104">
        <f t="shared" si="176"/>
        <v>-51494.599999999977</v>
      </c>
      <c r="I48" s="104">
        <f t="shared" si="176"/>
        <v>-38973</v>
      </c>
      <c r="J48" s="104">
        <f t="shared" si="176"/>
        <v>-115454.29999999981</v>
      </c>
      <c r="K48" s="104">
        <f t="shared" si="176"/>
        <v>-92746.399999999907</v>
      </c>
      <c r="L48" s="104">
        <f t="shared" si="176"/>
        <v>-87656.90000000014</v>
      </c>
      <c r="M48" s="104">
        <f t="shared" si="176"/>
        <v>-121057.79999999981</v>
      </c>
      <c r="N48" s="104">
        <f t="shared" si="176"/>
        <v>-23714.5</v>
      </c>
      <c r="O48" s="104">
        <f t="shared" si="176"/>
        <v>-12885.899999999965</v>
      </c>
      <c r="P48" s="104">
        <f t="shared" si="176"/>
        <v>-43491.100000000035</v>
      </c>
      <c r="Q48" s="104">
        <f t="shared" si="176"/>
        <v>2468.6999999999534</v>
      </c>
      <c r="R48" s="104">
        <f t="shared" si="176"/>
        <v>10735.29999999993</v>
      </c>
      <c r="S48" s="104">
        <f t="shared" si="176"/>
        <v>39799.609999999986</v>
      </c>
      <c r="T48" s="104">
        <f t="shared" si="176"/>
        <v>52418.410000000149</v>
      </c>
      <c r="U48" s="104">
        <f t="shared" si="176"/>
        <v>59949.610000000102</v>
      </c>
      <c r="V48" s="104">
        <f t="shared" si="176"/>
        <v>-1904.7899999998044</v>
      </c>
      <c r="W48" s="104">
        <f t="shared" si="176"/>
        <v>21029.709999999963</v>
      </c>
      <c r="X48" s="104">
        <f t="shared" si="176"/>
        <v>27795.810000000056</v>
      </c>
      <c r="Y48" s="104">
        <f t="shared" si="176"/>
        <v>77569.209999999963</v>
      </c>
      <c r="Z48" s="104">
        <f t="shared" si="176"/>
        <v>-6956</v>
      </c>
      <c r="AA48" s="104">
        <f t="shared" si="176"/>
        <v>13450.700000000012</v>
      </c>
      <c r="AB48" s="104">
        <f t="shared" si="176"/>
        <v>45177.5</v>
      </c>
      <c r="AC48" s="104">
        <f t="shared" si="176"/>
        <v>101222.59999999998</v>
      </c>
      <c r="AD48" s="104">
        <f t="shared" si="176"/>
        <v>110839.90000000002</v>
      </c>
      <c r="AE48" s="104">
        <f t="shared" si="176"/>
        <v>132774.70000000019</v>
      </c>
      <c r="AF48" s="104">
        <f t="shared" si="176"/>
        <v>162788.47999999998</v>
      </c>
      <c r="AG48" s="104">
        <f t="shared" si="176"/>
        <v>166539.97999999998</v>
      </c>
      <c r="AH48" s="104">
        <f t="shared" si="176"/>
        <v>104877.7799999998</v>
      </c>
      <c r="AI48" s="104">
        <f t="shared" si="176"/>
        <v>158734.37999999989</v>
      </c>
      <c r="AJ48" s="104">
        <f t="shared" si="176"/>
        <v>120708.17999999993</v>
      </c>
      <c r="AK48" s="104">
        <f t="shared" si="176"/>
        <v>29598.680000000168</v>
      </c>
      <c r="AL48" s="104">
        <f t="shared" si="176"/>
        <v>-60324.100000000006</v>
      </c>
      <c r="AM48" s="104">
        <f t="shared" si="176"/>
        <v>-90068.5</v>
      </c>
      <c r="AN48" s="104">
        <f t="shared" si="176"/>
        <v>-106155.20000000007</v>
      </c>
      <c r="AO48" s="104">
        <f t="shared" si="176"/>
        <v>-127244.20000000007</v>
      </c>
      <c r="AP48" s="104">
        <f t="shared" si="176"/>
        <v>-185171.80000000005</v>
      </c>
      <c r="AQ48" s="104">
        <f t="shared" si="176"/>
        <v>-206147.69999999995</v>
      </c>
      <c r="AR48" s="104">
        <f t="shared" si="176"/>
        <v>-243037.09999999986</v>
      </c>
      <c r="AS48" s="104">
        <f t="shared" si="176"/>
        <v>-297792.19999999995</v>
      </c>
      <c r="AT48" s="104">
        <f t="shared" si="176"/>
        <v>-376882</v>
      </c>
      <c r="AU48" s="104">
        <f t="shared" si="176"/>
        <v>-384553.10000000009</v>
      </c>
      <c r="AV48" s="104">
        <f t="shared" si="176"/>
        <v>-471485.69999999995</v>
      </c>
      <c r="AW48" s="104">
        <f t="shared" si="176"/>
        <v>-573040.19999999972</v>
      </c>
      <c r="AX48" s="104">
        <f t="shared" si="176"/>
        <v>-86888.099999999977</v>
      </c>
      <c r="AY48" s="104">
        <f t="shared" si="176"/>
        <v>-190514.69999999995</v>
      </c>
      <c r="AZ48" s="104">
        <f t="shared" si="176"/>
        <v>-261408.5</v>
      </c>
      <c r="BA48" s="104">
        <f t="shared" si="176"/>
        <v>-292840.10000000009</v>
      </c>
      <c r="BB48" s="104">
        <f t="shared" si="176"/>
        <v>-356814.50000000012</v>
      </c>
      <c r="BC48" s="104">
        <f t="shared" si="176"/>
        <v>-402891.60000000009</v>
      </c>
      <c r="BD48" s="104">
        <f t="shared" si="176"/>
        <v>-459635.1000000101</v>
      </c>
      <c r="BE48" s="104">
        <f t="shared" si="176"/>
        <v>-501016.60000000009</v>
      </c>
      <c r="BF48" s="104">
        <f t="shared" si="176"/>
        <v>-609621.5</v>
      </c>
      <c r="BG48" s="104">
        <f t="shared" si="176"/>
        <v>-644807.79999999981</v>
      </c>
      <c r="BH48" s="104">
        <f t="shared" si="176"/>
        <v>-761075.79999999981</v>
      </c>
      <c r="BI48" s="104">
        <f t="shared" si="176"/>
        <v>-994282.70000000019</v>
      </c>
      <c r="BJ48" s="104">
        <f t="shared" si="176"/>
        <v>-136492.9</v>
      </c>
      <c r="BK48" s="104">
        <f t="shared" si="176"/>
        <v>-230926.99999999994</v>
      </c>
      <c r="BL48" s="104">
        <f t="shared" si="176"/>
        <v>-316182.80000000005</v>
      </c>
      <c r="BM48" s="104">
        <f t="shared" si="176"/>
        <v>-370325.20000009995</v>
      </c>
      <c r="BN48" s="104">
        <f t="shared" ref="BN48:DI48" si="177">BN6-BN23</f>
        <v>-433446.39999999991</v>
      </c>
      <c r="BO48" s="104">
        <f t="shared" si="177"/>
        <v>-450135.20000000019</v>
      </c>
      <c r="BP48" s="104">
        <f t="shared" si="177"/>
        <v>-539310.20000000997</v>
      </c>
      <c r="BQ48" s="104">
        <f t="shared" si="177"/>
        <v>-584065.39999999991</v>
      </c>
      <c r="BR48" s="104">
        <f t="shared" si="177"/>
        <v>-669637</v>
      </c>
      <c r="BS48" s="104">
        <f t="shared" si="177"/>
        <v>-743748.10000000009</v>
      </c>
      <c r="BT48" s="104">
        <f t="shared" si="177"/>
        <v>-789720.89999999991</v>
      </c>
      <c r="BU48" s="104">
        <f t="shared" si="177"/>
        <v>-845365.60000000009</v>
      </c>
      <c r="BV48" s="104">
        <f t="shared" si="177"/>
        <v>-169717.4</v>
      </c>
      <c r="BW48" s="104">
        <f t="shared" si="177"/>
        <v>-272538.8</v>
      </c>
      <c r="BX48" s="104">
        <f t="shared" si="177"/>
        <v>-315435.69999999995</v>
      </c>
      <c r="BY48" s="104">
        <f t="shared" si="177"/>
        <v>-367137.20000009995</v>
      </c>
      <c r="BZ48" s="104">
        <f t="shared" si="177"/>
        <v>-426220.60000000987</v>
      </c>
      <c r="CA48" s="104">
        <f t="shared" si="177"/>
        <v>-485752.80000001006</v>
      </c>
      <c r="CB48" s="104">
        <f t="shared" si="177"/>
        <v>-568949.60000009974</v>
      </c>
      <c r="CC48" s="104">
        <f t="shared" si="177"/>
        <v>-662231.30000009993</v>
      </c>
      <c r="CD48" s="104">
        <f t="shared" si="177"/>
        <v>-734717.30000009993</v>
      </c>
      <c r="CE48" s="104">
        <f t="shared" si="177"/>
        <v>-795903.7000001003</v>
      </c>
      <c r="CF48" s="104">
        <f t="shared" si="177"/>
        <v>-907732</v>
      </c>
      <c r="CG48" s="104">
        <f t="shared" si="177"/>
        <v>-1000664.9000000004</v>
      </c>
      <c r="CH48" s="104">
        <f t="shared" si="177"/>
        <v>-211569.3</v>
      </c>
      <c r="CI48" s="104">
        <f t="shared" si="177"/>
        <v>-299517</v>
      </c>
      <c r="CJ48" s="104">
        <f t="shared" si="177"/>
        <v>-350926.4</v>
      </c>
      <c r="CK48" s="104">
        <f t="shared" si="177"/>
        <v>-439306.09999999986</v>
      </c>
      <c r="CL48" s="104">
        <f t="shared" si="177"/>
        <v>-521937.20000000019</v>
      </c>
      <c r="CM48" s="104">
        <f t="shared" si="177"/>
        <v>-577045.79999999981</v>
      </c>
      <c r="CN48" s="104">
        <f t="shared" si="177"/>
        <v>-737609.39999999991</v>
      </c>
      <c r="CO48" s="104">
        <f t="shared" si="177"/>
        <v>-841481.19999999972</v>
      </c>
      <c r="CP48" s="104">
        <f t="shared" si="177"/>
        <v>-935172.5</v>
      </c>
      <c r="CQ48" s="104">
        <f t="shared" si="177"/>
        <v>-1021884.5</v>
      </c>
      <c r="CR48" s="104">
        <f t="shared" si="177"/>
        <v>-1137370.8999999999</v>
      </c>
      <c r="CS48" s="104">
        <f t="shared" si="177"/>
        <v>-1334983.5999999996</v>
      </c>
      <c r="CT48" s="104">
        <f t="shared" si="177"/>
        <v>-194534.59999999998</v>
      </c>
      <c r="CU48" s="104">
        <f t="shared" si="177"/>
        <v>-325825.10000000009</v>
      </c>
      <c r="CV48" s="104">
        <f t="shared" si="177"/>
        <v>-406146.69999999995</v>
      </c>
      <c r="CW48" s="104">
        <f t="shared" si="177"/>
        <v>-463590</v>
      </c>
      <c r="CX48" s="104">
        <f t="shared" si="177"/>
        <v>-580038</v>
      </c>
      <c r="CY48" s="104">
        <f t="shared" si="177"/>
        <v>-699555.59999999986</v>
      </c>
      <c r="CZ48" s="104">
        <f t="shared" si="177"/>
        <v>-854982.69999999972</v>
      </c>
      <c r="DA48" s="104">
        <f t="shared" si="177"/>
        <v>-945804.10000000009</v>
      </c>
      <c r="DB48" s="104">
        <f t="shared" si="177"/>
        <v>-1072506.2000000002</v>
      </c>
      <c r="DC48" s="104">
        <f t="shared" si="177"/>
        <v>-1199341.5</v>
      </c>
      <c r="DD48" s="104">
        <f t="shared" si="177"/>
        <v>-1351724.9</v>
      </c>
      <c r="DE48" s="104">
        <f t="shared" si="177"/>
        <v>-1526998.1</v>
      </c>
      <c r="DF48" s="104">
        <f t="shared" si="177"/>
        <v>-222581.10000000003</v>
      </c>
      <c r="DG48" s="104">
        <f t="shared" si="177"/>
        <v>-288870.59999999998</v>
      </c>
      <c r="DH48" s="104">
        <f t="shared" si="177"/>
        <v>-443427</v>
      </c>
      <c r="DI48" s="104">
        <f t="shared" si="177"/>
        <v>-533738</v>
      </c>
      <c r="DJ48" s="104">
        <f t="shared" ref="DJ48:EO48" si="178">IF(DJ6="","",SUM(DJ6-DJ23))</f>
        <v>-673361.40000000014</v>
      </c>
      <c r="DK48" s="104">
        <f t="shared" si="178"/>
        <v>-803244</v>
      </c>
      <c r="DL48" s="104">
        <f t="shared" si="178"/>
        <v>-930857.10000000009</v>
      </c>
      <c r="DM48" s="104">
        <f t="shared" si="178"/>
        <v>-1052567.02</v>
      </c>
      <c r="DN48" s="104">
        <f t="shared" si="178"/>
        <v>-1229098.2999999998</v>
      </c>
      <c r="DO48" s="104">
        <f t="shared" si="178"/>
        <v>-1347862.6000000006</v>
      </c>
      <c r="DP48" s="104">
        <f t="shared" si="178"/>
        <v>-1446355.1999999997</v>
      </c>
      <c r="DQ48" s="104">
        <f t="shared" si="178"/>
        <v>-1666163.2000000002</v>
      </c>
      <c r="DR48" s="104">
        <f t="shared" si="178"/>
        <v>-194498.59999999998</v>
      </c>
      <c r="DS48" s="104">
        <f t="shared" si="178"/>
        <v>-309318.69999999995</v>
      </c>
      <c r="DT48" s="104">
        <f t="shared" si="178"/>
        <v>-389683.19999999995</v>
      </c>
      <c r="DU48" s="104">
        <f t="shared" si="178"/>
        <v>-495279.39999999991</v>
      </c>
      <c r="DV48" s="104">
        <f t="shared" si="178"/>
        <v>-587292</v>
      </c>
      <c r="DW48" s="104">
        <f t="shared" si="178"/>
        <v>-681886.40000000037</v>
      </c>
      <c r="DX48" s="104">
        <f t="shared" si="178"/>
        <v>-796447.29999999981</v>
      </c>
      <c r="DY48" s="104">
        <f t="shared" si="178"/>
        <v>-895485</v>
      </c>
      <c r="DZ48" s="104">
        <f t="shared" si="178"/>
        <v>-1060356.2000000002</v>
      </c>
      <c r="EA48" s="104">
        <f t="shared" si="178"/>
        <v>-1223193.8999999994</v>
      </c>
      <c r="EB48" s="104">
        <f t="shared" si="178"/>
        <v>-1352269.7999999998</v>
      </c>
      <c r="EC48" s="104">
        <f t="shared" si="178"/>
        <v>-1634425.6000000006</v>
      </c>
      <c r="ED48" s="104">
        <f t="shared" si="178"/>
        <v>-185061</v>
      </c>
      <c r="EE48" s="104">
        <f t="shared" si="178"/>
        <v>-324338.79999999993</v>
      </c>
      <c r="EF48" s="104">
        <f t="shared" si="178"/>
        <v>-409769.19999999995</v>
      </c>
      <c r="EG48" s="104">
        <f t="shared" si="178"/>
        <v>-570920</v>
      </c>
      <c r="EH48" s="104">
        <f t="shared" si="178"/>
        <v>-720228.7</v>
      </c>
      <c r="EI48" s="104">
        <f t="shared" si="178"/>
        <v>-805951.69999999972</v>
      </c>
      <c r="EJ48" s="104">
        <f t="shared" si="178"/>
        <v>-956832.69999999972</v>
      </c>
      <c r="EK48" s="104">
        <f t="shared" si="178"/>
        <v>-1058675.1000000001</v>
      </c>
      <c r="EL48" s="104">
        <f t="shared" si="178"/>
        <v>-1310855.9000000004</v>
      </c>
      <c r="EM48" s="104">
        <f t="shared" si="178"/>
        <v>-1527971.7000000002</v>
      </c>
      <c r="EN48" s="104">
        <f t="shared" si="178"/>
        <v>-1652880.7000000002</v>
      </c>
      <c r="EO48" s="104">
        <f t="shared" si="178"/>
        <v>-2021101.7000000002</v>
      </c>
      <c r="EP48" s="104">
        <f t="shared" ref="EP48:EQ48" si="179">IF(EP6="","",SUM(EP6-EP23))</f>
        <v>-221005.90000000002</v>
      </c>
      <c r="EQ48" s="104">
        <f t="shared" si="179"/>
        <v>-347901.80000000005</v>
      </c>
      <c r="ER48" s="104">
        <f t="shared" ref="ER48:ES48" si="180">IF(ER6="","",SUM(ER6-ER23))</f>
        <v>-525712.10000000009</v>
      </c>
      <c r="ES48" s="104">
        <f t="shared" si="180"/>
        <v>-669887</v>
      </c>
      <c r="ET48" s="104">
        <f t="shared" ref="ET48:EU48" si="181">IF(ET6="","",SUM(ET6-ET23))</f>
        <v>-895220</v>
      </c>
      <c r="EU48" s="104">
        <f t="shared" si="181"/>
        <v>-993551</v>
      </c>
      <c r="EV48" s="104">
        <f t="shared" ref="EV48:EW48" si="182">IF(EV6="","",SUM(EV6-EV23))</f>
        <v>-1153893.1999999997</v>
      </c>
      <c r="EW48" s="104">
        <f t="shared" si="182"/>
        <v>-1296692.5</v>
      </c>
      <c r="EX48" s="104">
        <f t="shared" ref="EX48:EY48" si="183">IF(EX6="","",SUM(EX6-EX23))</f>
        <v>-1547857.9000000004</v>
      </c>
      <c r="EY48" s="104">
        <f t="shared" si="183"/>
        <v>-1759258.8000000003</v>
      </c>
      <c r="EZ48" s="104">
        <f t="shared" ref="EZ48:FA48" si="184">IF(EZ6="","",SUM(EZ6-EZ23))</f>
        <v>-1925041.1</v>
      </c>
      <c r="FA48" s="104">
        <f t="shared" si="184"/>
        <v>-2038511.6000000006</v>
      </c>
      <c r="FB48" s="104">
        <v>-246019.6</v>
      </c>
      <c r="FC48" s="104">
        <v>-387022.3</v>
      </c>
      <c r="FD48" s="104">
        <v>-566000.19999999995</v>
      </c>
      <c r="FE48" s="104">
        <v>-780332</v>
      </c>
      <c r="FF48" s="104">
        <v>-982627.2</v>
      </c>
      <c r="FG48" s="104">
        <v>-1120197</v>
      </c>
      <c r="FH48" s="104">
        <v>-1380859.8</v>
      </c>
      <c r="FI48" s="104">
        <v>-1487531.3</v>
      </c>
      <c r="FJ48" s="104">
        <v>-1704515.9</v>
      </c>
      <c r="FK48" s="104">
        <v>-1994012.9</v>
      </c>
      <c r="FL48" s="104">
        <v>-2160532.2999999998</v>
      </c>
      <c r="FM48" s="104">
        <v>-2524255.1702570901</v>
      </c>
      <c r="FN48" s="104">
        <v>-163666.6</v>
      </c>
      <c r="FO48" s="104">
        <v>-361481.73890554003</v>
      </c>
      <c r="FP48" s="104">
        <v>-558283.25720650004</v>
      </c>
      <c r="FQ48" s="104">
        <v>-786352.27069886005</v>
      </c>
      <c r="FR48" s="104">
        <v>-1049419.0839244099</v>
      </c>
      <c r="FS48" s="104">
        <v>-1365710.48588947</v>
      </c>
      <c r="FT48" s="104">
        <v>-1630808.72007331</v>
      </c>
      <c r="FU48" s="104">
        <v>-2007062.7493868901</v>
      </c>
      <c r="FV48" s="104">
        <v>-2327127.9723766898</v>
      </c>
      <c r="FW48" s="104">
        <v>-2498665.81808213</v>
      </c>
      <c r="FX48" s="104">
        <v>-2687450.2785789301</v>
      </c>
      <c r="FY48" s="104">
        <v>-2906193.82900461</v>
      </c>
      <c r="FZ48" s="104">
        <v>-184341.18017835999</v>
      </c>
      <c r="GA48" s="104">
        <v>-451174.50338854</v>
      </c>
      <c r="GB48" s="104">
        <v>-395529.82495606999</v>
      </c>
      <c r="GC48" s="104">
        <v>-466072.68025022</v>
      </c>
      <c r="GD48" s="104">
        <v>-609341.98208385997</v>
      </c>
      <c r="GE48" s="104">
        <v>-744866.09245552996</v>
      </c>
      <c r="GF48" s="104">
        <f t="shared" ref="GF48:GJ48" si="185">IF(GF6="","",SUM(GF6-GF23))</f>
        <v>-969205.44931662967</v>
      </c>
      <c r="GG48" s="104">
        <f t="shared" si="185"/>
        <v>-1322402.65501926</v>
      </c>
      <c r="GH48" s="104">
        <f t="shared" si="185"/>
        <v>-1486771.5787701597</v>
      </c>
      <c r="GI48" s="104">
        <f t="shared" si="185"/>
        <v>-1535759.5317442799</v>
      </c>
      <c r="GJ48" s="104">
        <f t="shared" si="185"/>
        <v>-1664007.6575149801</v>
      </c>
      <c r="GK48" s="104">
        <f t="shared" ref="GK48" si="186">IF(GK6="","",SUM(GK6-GK23))</f>
        <v>-2008817.2682278585</v>
      </c>
    </row>
    <row r="49" spans="1:193" x14ac:dyDescent="0.25">
      <c r="A49" s="78" t="s">
        <v>180</v>
      </c>
      <c r="B49" s="116">
        <v>-0.41822948999999998</v>
      </c>
      <c r="C49" s="116">
        <v>-0.42833278000000002</v>
      </c>
      <c r="D49" s="116">
        <v>-0.75128759000000001</v>
      </c>
      <c r="E49" s="116">
        <v>-0.4668196</v>
      </c>
      <c r="F49" s="116">
        <v>-0.47273272999999999</v>
      </c>
      <c r="G49" s="116">
        <v>-0.29236195999999998</v>
      </c>
      <c r="H49" s="116">
        <v>-0.44562302999999998</v>
      </c>
      <c r="I49" s="116">
        <v>-0.33726383999999998</v>
      </c>
      <c r="J49" s="116">
        <v>-0.99911631999999995</v>
      </c>
      <c r="K49" s="116">
        <v>-0.80260710999999996</v>
      </c>
      <c r="L49" s="116">
        <v>-0.75856367999999996</v>
      </c>
      <c r="M49" s="116">
        <v>-1.04760779</v>
      </c>
      <c r="N49" s="116">
        <v>-0.17164083999999999</v>
      </c>
      <c r="O49" s="116">
        <v>-9.3265580000000001E-2</v>
      </c>
      <c r="P49" s="116">
        <v>-0.31477993999999998</v>
      </c>
      <c r="Q49" s="116">
        <v>1.7867959999999999E-2</v>
      </c>
      <c r="R49" s="116">
        <v>7.7699969999999993E-2</v>
      </c>
      <c r="S49" s="116">
        <v>0.28806166</v>
      </c>
      <c r="T49" s="116">
        <v>0.37939402999999999</v>
      </c>
      <c r="U49" s="116">
        <v>0.43390336000000002</v>
      </c>
      <c r="V49" s="116">
        <v>-1.378649E-2</v>
      </c>
      <c r="W49" s="116">
        <v>0.15220886</v>
      </c>
      <c r="X49" s="116">
        <v>0.20118055000000001</v>
      </c>
      <c r="Y49" s="116">
        <v>0.56143052000000004</v>
      </c>
      <c r="Z49" s="116">
        <v>-4.3179189999999999E-2</v>
      </c>
      <c r="AA49" s="116">
        <v>8.3494869999999999E-2</v>
      </c>
      <c r="AB49" s="116">
        <v>0.28043815999999999</v>
      </c>
      <c r="AC49" s="116">
        <v>0.62833667000000004</v>
      </c>
      <c r="AD49" s="116">
        <v>0.68803581000000003</v>
      </c>
      <c r="AE49" s="116">
        <v>0.82419551999999996</v>
      </c>
      <c r="AF49" s="116">
        <v>1.0105052800000001</v>
      </c>
      <c r="AG49" s="116">
        <v>1.0337926200000001</v>
      </c>
      <c r="AH49" s="116">
        <v>0.65102610999999999</v>
      </c>
      <c r="AI49" s="116">
        <v>0.98533956</v>
      </c>
      <c r="AJ49" s="116">
        <v>0.74929290000000004</v>
      </c>
      <c r="AK49" s="116">
        <v>0.18373303999999999</v>
      </c>
      <c r="AL49" s="116">
        <v>-0.34429530000000003</v>
      </c>
      <c r="AM49" s="116">
        <v>-0.51405924999999997</v>
      </c>
      <c r="AN49" s="116">
        <v>-0.60587289</v>
      </c>
      <c r="AO49" s="116">
        <v>-0.72623678000000003</v>
      </c>
      <c r="AP49" s="116">
        <v>-1.0568542400000001</v>
      </c>
      <c r="AQ49" s="116">
        <v>-1.17657262</v>
      </c>
      <c r="AR49" s="116">
        <v>-1.38711612</v>
      </c>
      <c r="AS49" s="116">
        <v>-1.6996267700000001</v>
      </c>
      <c r="AT49" s="116">
        <v>-2.15102591</v>
      </c>
      <c r="AU49" s="116">
        <v>-2.1948081400000001</v>
      </c>
      <c r="AV49" s="116">
        <v>-2.6909694700000002</v>
      </c>
      <c r="AW49" s="116">
        <v>-3.27058421</v>
      </c>
      <c r="AX49" s="116">
        <v>-0.44337592999999997</v>
      </c>
      <c r="AY49" s="116">
        <v>-0.97216572000000001</v>
      </c>
      <c r="AZ49" s="116">
        <v>-1.3339253200000001</v>
      </c>
      <c r="BA49" s="116">
        <v>-1.4943156900000001</v>
      </c>
      <c r="BB49" s="116">
        <v>-1.82076671</v>
      </c>
      <c r="BC49" s="116">
        <v>-2.0558907099999999</v>
      </c>
      <c r="BD49" s="116">
        <v>-2.3454436099999998</v>
      </c>
      <c r="BE49" s="116">
        <v>-2.55660672</v>
      </c>
      <c r="BF49" s="116">
        <v>-3.11079997</v>
      </c>
      <c r="BG49" s="116">
        <v>-3.2903499699999998</v>
      </c>
      <c r="BH49" s="116">
        <v>-3.8836467799999999</v>
      </c>
      <c r="BI49" s="116">
        <v>-5.0736638899999997</v>
      </c>
      <c r="BJ49" s="116">
        <v>-0.63122411</v>
      </c>
      <c r="BK49" s="116">
        <v>-1.06794338</v>
      </c>
      <c r="BL49" s="116">
        <v>-1.46221676</v>
      </c>
      <c r="BM49" s="116">
        <v>-1.7126033199999999</v>
      </c>
      <c r="BN49" s="116">
        <v>-2.00451318</v>
      </c>
      <c r="BO49" s="116">
        <v>-2.0816920799999998</v>
      </c>
      <c r="BP49" s="116">
        <v>-2.4940901599999998</v>
      </c>
      <c r="BQ49" s="116">
        <v>-2.70106475</v>
      </c>
      <c r="BR49" s="116">
        <v>-3.0967985699999998</v>
      </c>
      <c r="BS49" s="116">
        <v>-3.4395322400000001</v>
      </c>
      <c r="BT49" s="116">
        <v>-3.6521377300000002</v>
      </c>
      <c r="BU49" s="116">
        <v>-3.9094718199999998</v>
      </c>
      <c r="BV49" s="116">
        <v>-0.71451328000000003</v>
      </c>
      <c r="BW49" s="116">
        <v>-1.1473932</v>
      </c>
      <c r="BX49" s="116">
        <v>-1.32798992</v>
      </c>
      <c r="BY49" s="116">
        <v>-1.5456541500000001</v>
      </c>
      <c r="BZ49" s="116">
        <v>-1.7943963199999999</v>
      </c>
      <c r="CA49" s="116">
        <v>-2.0450279400000002</v>
      </c>
      <c r="CB49" s="116">
        <v>-2.3952879500000002</v>
      </c>
      <c r="CC49" s="116">
        <v>-2.7880055700000002</v>
      </c>
      <c r="CD49" s="116">
        <v>-3.0931729200000002</v>
      </c>
      <c r="CE49" s="116">
        <v>-3.3507687599999998</v>
      </c>
      <c r="CF49" s="116">
        <v>-3.8215678899999999</v>
      </c>
      <c r="CG49" s="116">
        <v>-4.2128170599999999</v>
      </c>
      <c r="CH49" s="116">
        <v>-0.83089060999999997</v>
      </c>
      <c r="CI49" s="116">
        <v>-1.17628533</v>
      </c>
      <c r="CJ49" s="116">
        <v>-1.37818413</v>
      </c>
      <c r="CK49" s="116">
        <v>-1.7252754299999999</v>
      </c>
      <c r="CL49" s="116">
        <v>-2.0497904</v>
      </c>
      <c r="CM49" s="116">
        <v>-2.2662169799999998</v>
      </c>
      <c r="CN49" s="116">
        <v>-2.8967942299999998</v>
      </c>
      <c r="CO49" s="116">
        <v>-3.30472725</v>
      </c>
      <c r="CP49" s="116">
        <v>-3.6726786599999999</v>
      </c>
      <c r="CQ49" s="116">
        <v>-4.0132204500000004</v>
      </c>
      <c r="CR49" s="116">
        <v>-4.4667671799999997</v>
      </c>
      <c r="CS49" s="116">
        <v>-5.2428464100000003</v>
      </c>
      <c r="CT49" s="116">
        <v>-0.69473348999999995</v>
      </c>
      <c r="CU49" s="116">
        <v>-1.1636059000000001</v>
      </c>
      <c r="CV49" s="116">
        <v>-1.45045516</v>
      </c>
      <c r="CW49" s="116">
        <v>-1.65560007</v>
      </c>
      <c r="CX49" s="116">
        <v>-2.07146607</v>
      </c>
      <c r="CY49" s="116">
        <v>-2.4982943999999998</v>
      </c>
      <c r="CZ49" s="116">
        <v>-3.0533648699999998</v>
      </c>
      <c r="DA49" s="116">
        <v>-3.3777116299999999</v>
      </c>
      <c r="DB49" s="116">
        <v>-3.8301976799999999</v>
      </c>
      <c r="DC49" s="116">
        <v>-4.2831594199999996</v>
      </c>
      <c r="DD49" s="116">
        <v>-4.8273600400000003</v>
      </c>
      <c r="DE49" s="116">
        <v>-5.4533060799999999</v>
      </c>
      <c r="DF49" s="116">
        <v>-0.73770946000000004</v>
      </c>
      <c r="DG49" s="116">
        <v>-0.95741540999999997</v>
      </c>
      <c r="DH49" s="116">
        <v>-1.46966788</v>
      </c>
      <c r="DI49" s="116">
        <v>-1.76898924</v>
      </c>
      <c r="DJ49" s="116">
        <v>-2.23174867</v>
      </c>
      <c r="DK49" s="116">
        <v>-2.6622237800000002</v>
      </c>
      <c r="DL49" s="116">
        <v>-3.0851769899999999</v>
      </c>
      <c r="DM49" s="116">
        <v>-3.48856506</v>
      </c>
      <c r="DN49" s="116">
        <v>-4.0736497500000004</v>
      </c>
      <c r="DO49" s="116">
        <v>-4.4672750299999997</v>
      </c>
      <c r="DP49" s="116">
        <v>-4.7937130000000003</v>
      </c>
      <c r="DQ49" s="116">
        <v>-5.5222314700000004</v>
      </c>
      <c r="DR49" s="116">
        <v>-0.60674086000000005</v>
      </c>
      <c r="DS49" s="116">
        <v>-0.96492363000000003</v>
      </c>
      <c r="DT49" s="116">
        <v>-1.21562171</v>
      </c>
      <c r="DU49" s="116">
        <v>-1.5450304100000001</v>
      </c>
      <c r="DV49" s="116">
        <v>-1.8320648900000001</v>
      </c>
      <c r="DW49" s="116">
        <v>-2.1271533200000001</v>
      </c>
      <c r="DX49" s="116">
        <v>-2.4845275099999999</v>
      </c>
      <c r="DY49" s="116">
        <v>-2.7934768800000001</v>
      </c>
      <c r="DZ49" s="116">
        <v>-3.3077946900000001</v>
      </c>
      <c r="EA49" s="116">
        <v>-3.8157689800000001</v>
      </c>
      <c r="EB49" s="116">
        <v>-4.2184228900000003</v>
      </c>
      <c r="EC49" s="116">
        <v>-5.0986115099999996</v>
      </c>
      <c r="ED49" s="116">
        <v>-0.53885073999999999</v>
      </c>
      <c r="EE49" s="116">
        <v>-0.94439240999999996</v>
      </c>
      <c r="EF49" s="116">
        <v>-1.1931440900000001</v>
      </c>
      <c r="EG49" s="116">
        <v>-1.6623743900000001</v>
      </c>
      <c r="EH49" s="116">
        <v>-2.09712349</v>
      </c>
      <c r="EI49" s="116">
        <v>-2.34672715</v>
      </c>
      <c r="EJ49" s="116">
        <v>-2.7860543899999999</v>
      </c>
      <c r="EK49" s="116">
        <v>-3.0825936600000001</v>
      </c>
      <c r="EL49" s="116">
        <v>-3.8168802500000001</v>
      </c>
      <c r="EM49" s="116">
        <v>-4.4490664500000001</v>
      </c>
      <c r="EN49" s="116">
        <v>-4.8127698099999998</v>
      </c>
      <c r="EO49" s="116">
        <v>-5.8849360700000002</v>
      </c>
      <c r="EP49" s="116">
        <v>-0.61448360999999996</v>
      </c>
      <c r="EQ49" s="116">
        <v>-0.96730428000000002</v>
      </c>
      <c r="ER49" s="116">
        <v>-1.46168707</v>
      </c>
      <c r="ES49" s="116">
        <v>-1.8625501799999999</v>
      </c>
      <c r="ET49" s="116">
        <v>-2.4890648299999998</v>
      </c>
      <c r="EU49" s="116">
        <v>-2.7624638099999999</v>
      </c>
      <c r="EV49" s="116">
        <v>-3.2082784000000002</v>
      </c>
      <c r="EW49" s="116">
        <v>-3.6053168000000002</v>
      </c>
      <c r="EX49" s="116">
        <v>-4.3036557100000001</v>
      </c>
      <c r="EY49" s="116">
        <v>-4.8914336299999999</v>
      </c>
      <c r="EZ49" s="116">
        <v>-5.3523738400000003</v>
      </c>
      <c r="FA49" s="116">
        <v>-5.6678666</v>
      </c>
      <c r="FB49" s="116">
        <v>-0.65503663000000001</v>
      </c>
      <c r="FC49" s="116">
        <v>-1.0304617300000001</v>
      </c>
      <c r="FD49" s="116">
        <v>-1.50699725</v>
      </c>
      <c r="FE49" s="116">
        <v>-2.0776639000000001</v>
      </c>
      <c r="FF49" s="116">
        <v>-2.6162826300000002</v>
      </c>
      <c r="FG49" s="116">
        <v>-2.9825675</v>
      </c>
      <c r="FH49" s="116">
        <v>-3.6765922099999999</v>
      </c>
      <c r="FI49" s="116">
        <v>-3.9606091700000001</v>
      </c>
      <c r="FJ49" s="116">
        <v>-4.5383389999999997</v>
      </c>
      <c r="FK49" s="116">
        <v>-5.3091358700000004</v>
      </c>
      <c r="FL49" s="116">
        <v>-5.7525001600000003</v>
      </c>
      <c r="FM49" s="116">
        <v>-6.7209262599999997</v>
      </c>
      <c r="FN49" s="116">
        <v>-0.45358485999999998</v>
      </c>
      <c r="FO49" s="116">
        <v>-1.0018088199999999</v>
      </c>
      <c r="FP49" s="116">
        <v>-1.5472236399999999</v>
      </c>
      <c r="FQ49" s="116">
        <v>-2.1792930500000001</v>
      </c>
      <c r="FR49" s="116">
        <v>-2.9083552099999999</v>
      </c>
      <c r="FS49" s="116">
        <v>-3.78492374</v>
      </c>
      <c r="FT49" s="116">
        <v>-4.5196157599999998</v>
      </c>
      <c r="FU49" s="116">
        <v>-5.5623644399999996</v>
      </c>
      <c r="FV49" s="116">
        <v>-6.4493917200000004</v>
      </c>
      <c r="FW49" s="116">
        <v>-6.9247909200000004</v>
      </c>
      <c r="FX49" s="1">
        <v>-7.4479873000000003</v>
      </c>
      <c r="FY49" s="116">
        <v>-8.0542121699999996</v>
      </c>
      <c r="FZ49" s="161">
        <v>-0.48700844999999998</v>
      </c>
      <c r="GA49" s="161">
        <v>-1.19195176</v>
      </c>
      <c r="GB49" s="161">
        <v>-1.04494485</v>
      </c>
      <c r="GC49" s="116">
        <v>-1.23131105</v>
      </c>
      <c r="GD49" s="116">
        <v>-1.6098122699999999</v>
      </c>
      <c r="GE49" s="116">
        <v>-1.9678515599999999</v>
      </c>
      <c r="GF49" s="116">
        <v>-2.56053065</v>
      </c>
      <c r="GG49" s="1">
        <v>-3.4936375200000001</v>
      </c>
      <c r="GH49" s="1">
        <v>-3.92788154</v>
      </c>
      <c r="GI49" s="1">
        <v>-4.05730214</v>
      </c>
      <c r="GJ49" s="1">
        <v>-4.30611912</v>
      </c>
      <c r="GK49" s="1">
        <v>-5.1830140194753502</v>
      </c>
    </row>
    <row r="50" spans="1:193" x14ac:dyDescent="0.25">
      <c r="A50" s="79" t="s">
        <v>181</v>
      </c>
      <c r="B50" s="104">
        <v>0</v>
      </c>
      <c r="C50" s="104">
        <v>0</v>
      </c>
      <c r="D50" s="104">
        <v>0</v>
      </c>
      <c r="E50" s="104">
        <v>0</v>
      </c>
      <c r="F50" s="104">
        <v>0</v>
      </c>
      <c r="G50" s="104">
        <v>0</v>
      </c>
      <c r="H50" s="104">
        <v>0</v>
      </c>
      <c r="I50" s="104">
        <v>0</v>
      </c>
      <c r="J50" s="104">
        <v>0</v>
      </c>
      <c r="K50" s="104">
        <v>0</v>
      </c>
      <c r="L50" s="104">
        <v>0</v>
      </c>
      <c r="M50" s="104">
        <v>0</v>
      </c>
      <c r="N50" s="104">
        <v>0</v>
      </c>
      <c r="O50" s="104">
        <v>0</v>
      </c>
      <c r="P50" s="104">
        <v>0</v>
      </c>
      <c r="Q50" s="104">
        <v>0</v>
      </c>
      <c r="R50" s="104">
        <v>0</v>
      </c>
      <c r="S50" s="104">
        <v>0</v>
      </c>
      <c r="T50" s="104">
        <v>0</v>
      </c>
      <c r="U50" s="104">
        <v>0</v>
      </c>
      <c r="V50" s="104">
        <v>0</v>
      </c>
      <c r="W50" s="104">
        <v>0</v>
      </c>
      <c r="X50" s="104">
        <v>0</v>
      </c>
      <c r="Y50" s="104">
        <v>0</v>
      </c>
      <c r="Z50" s="104">
        <v>0</v>
      </c>
      <c r="AA50" s="104">
        <v>0</v>
      </c>
      <c r="AB50" s="104">
        <v>0</v>
      </c>
      <c r="AC50" s="104">
        <v>0</v>
      </c>
      <c r="AD50" s="104">
        <v>0</v>
      </c>
      <c r="AE50" s="104">
        <v>0</v>
      </c>
      <c r="AF50" s="104">
        <v>0</v>
      </c>
      <c r="AG50" s="104">
        <v>0</v>
      </c>
      <c r="AH50" s="104">
        <v>0</v>
      </c>
      <c r="AI50" s="104">
        <v>0</v>
      </c>
      <c r="AJ50" s="104">
        <v>0</v>
      </c>
      <c r="AK50" s="104">
        <v>0</v>
      </c>
      <c r="AL50" s="104">
        <f t="shared" ref="AL50:BP50" si="187">IF(AL6="","",SUM(AL6-AL23+AL51))</f>
        <v>8191.8999999999942</v>
      </c>
      <c r="AM50" s="104">
        <f t="shared" si="187"/>
        <v>13626.5</v>
      </c>
      <c r="AN50" s="104">
        <f t="shared" si="187"/>
        <v>14749.79999999993</v>
      </c>
      <c r="AO50" s="104">
        <f t="shared" si="187"/>
        <v>18288.79999999993</v>
      </c>
      <c r="AP50" s="104">
        <f t="shared" si="187"/>
        <v>187945.19999999995</v>
      </c>
      <c r="AQ50" s="104">
        <f t="shared" si="187"/>
        <v>188349.30000000005</v>
      </c>
      <c r="AR50" s="104">
        <f t="shared" si="187"/>
        <v>183067.90000000014</v>
      </c>
      <c r="AS50" s="104">
        <f t="shared" si="187"/>
        <v>183052.80000000005</v>
      </c>
      <c r="AT50" s="104">
        <f t="shared" si="187"/>
        <v>189627</v>
      </c>
      <c r="AU50" s="104">
        <f t="shared" si="187"/>
        <v>197112.89999999991</v>
      </c>
      <c r="AV50" s="104">
        <f t="shared" si="187"/>
        <v>184447.30000000005</v>
      </c>
      <c r="AW50" s="104">
        <f t="shared" si="187"/>
        <v>124462.80000000028</v>
      </c>
      <c r="AX50" s="104">
        <f t="shared" si="187"/>
        <v>12465.900000000023</v>
      </c>
      <c r="AY50" s="104">
        <f t="shared" si="187"/>
        <v>-8175.4999999999418</v>
      </c>
      <c r="AZ50" s="104">
        <f t="shared" si="187"/>
        <v>-1073.7000000000116</v>
      </c>
      <c r="BA50" s="104">
        <f t="shared" si="187"/>
        <v>200.49999999988358</v>
      </c>
      <c r="BB50" s="104">
        <f t="shared" si="187"/>
        <v>-16354.500000000116</v>
      </c>
      <c r="BC50" s="104">
        <f t="shared" si="187"/>
        <v>-37100.900000000081</v>
      </c>
      <c r="BD50" s="104">
        <f t="shared" si="187"/>
        <v>-4488.1000000101048</v>
      </c>
      <c r="BE50" s="104">
        <f t="shared" si="187"/>
        <v>1042.3999999999069</v>
      </c>
      <c r="BF50" s="104">
        <f t="shared" si="187"/>
        <v>-22195.099999999977</v>
      </c>
      <c r="BG50" s="104">
        <f t="shared" si="187"/>
        <v>-6660.7999999998137</v>
      </c>
      <c r="BH50" s="104">
        <f t="shared" si="187"/>
        <v>-41057.499999999767</v>
      </c>
      <c r="BI50" s="104">
        <f t="shared" si="187"/>
        <v>-18417.40000000014</v>
      </c>
      <c r="BJ50" s="104">
        <f t="shared" si="187"/>
        <v>-8957.8999999999942</v>
      </c>
      <c r="BK50" s="104">
        <f t="shared" si="187"/>
        <v>5.8207660913467407E-11</v>
      </c>
      <c r="BL50" s="104">
        <f t="shared" si="187"/>
        <v>-15704.300000000047</v>
      </c>
      <c r="BM50" s="104">
        <f t="shared" si="187"/>
        <v>-4150.0000000999426</v>
      </c>
      <c r="BN50" s="104">
        <f t="shared" si="187"/>
        <v>-12294.399999999907</v>
      </c>
      <c r="BO50" s="104">
        <f t="shared" si="187"/>
        <v>14569.499999999825</v>
      </c>
      <c r="BP50" s="104">
        <f t="shared" si="187"/>
        <v>-8547.2000000099652</v>
      </c>
      <c r="BQ50" s="104">
        <f>IF(BQ6="","",SUM(BQ6-BQ23+BQ51))</f>
        <v>-13896.399999999907</v>
      </c>
      <c r="BR50" s="104">
        <f t="shared" ref="BR50" si="188">IF(BR6="","",SUM(BR6-BR23+BR51))</f>
        <v>1883.6999999999534</v>
      </c>
      <c r="BS50" s="104">
        <f t="shared" ref="BS50" si="189">IF(BS6="","",SUM(BS6-BS23+BS51))</f>
        <v>-42607.100000000093</v>
      </c>
      <c r="BT50" s="104">
        <f t="shared" ref="BT50:BW50" si="190">IF(BT6="","",SUM(BT6-BT23+BT51))</f>
        <v>-67038.59999999986</v>
      </c>
      <c r="BU50" s="104">
        <f t="shared" si="190"/>
        <v>-24465.70000000007</v>
      </c>
      <c r="BV50" s="104">
        <f t="shared" si="190"/>
        <v>0</v>
      </c>
      <c r="BW50" s="104">
        <f t="shared" si="190"/>
        <v>-0.20000000001164153</v>
      </c>
      <c r="BX50" s="104">
        <f>IF(BX6="","",SUM(BX6-BX23+BX51))</f>
        <v>-39418.699999999953</v>
      </c>
      <c r="BY50" s="104">
        <f t="shared" ref="BY50" si="191">IF(BY6="","",SUM(BY6-BY23+BY51))</f>
        <v>9.9999900034163147E-2</v>
      </c>
      <c r="BZ50" s="104">
        <f t="shared" ref="BZ50" si="192">IF(BZ6="","",SUM(BZ6-BZ23+BZ51))</f>
        <v>9.9999990139622241E-2</v>
      </c>
      <c r="CA50" s="104">
        <f t="shared" ref="CA50" si="193">IF(CA6="","",SUM(CA6-CA23+CA51))</f>
        <v>0.19999998994171619</v>
      </c>
      <c r="CB50" s="104">
        <f t="shared" ref="CB50" si="194">IF(CB6="","",SUM(CB6-CB23+CB51))</f>
        <v>0.39999990025535226</v>
      </c>
      <c r="CC50" s="104">
        <f t="shared" ref="CC50" si="195">IF(CC6="","",SUM(CC6-CC23+CC51))</f>
        <v>-185.30000009993091</v>
      </c>
      <c r="CD50" s="104">
        <f t="shared" ref="CD50" si="196">IF(CD6="","",SUM(CD6-CD23+CD51))</f>
        <v>-0.30000009993091226</v>
      </c>
      <c r="CE50" s="104">
        <f t="shared" ref="CE50" si="197">IF(CE6="","",SUM(CE6-CE23+CE51))</f>
        <v>0.29999989969655871</v>
      </c>
      <c r="CF50" s="104">
        <f t="shared" ref="CF50" si="198">IF(CF6="","",SUM(CF6-CF23+CF51))</f>
        <v>0</v>
      </c>
      <c r="CG50" s="104">
        <f t="shared" ref="CG50" si="199">IF(CG6="","",SUM(CG6-CG23+CG51))</f>
        <v>2433.0999999996275</v>
      </c>
      <c r="CH50" s="104">
        <f t="shared" ref="CH50" si="200">IF(CH6="","",SUM(CH6-CH23+CH51))</f>
        <v>-9.9999999976716936E-2</v>
      </c>
      <c r="CI50" s="104">
        <f t="shared" ref="CI50" si="201">IF(CI6="","",SUM(CI6-CI23+CI51))</f>
        <v>9.9999999976716936E-2</v>
      </c>
      <c r="CJ50" s="104">
        <f t="shared" ref="CJ50" si="202">IF(CJ6="","",SUM(CJ6-CJ23+CJ51))</f>
        <v>0.29999999998835847</v>
      </c>
      <c r="CK50" s="104">
        <f t="shared" ref="CK50" si="203">IF(CK6="","",SUM(CK6-CK23+CK51))</f>
        <v>1.1641532182693481E-10</v>
      </c>
      <c r="CL50" s="104">
        <f t="shared" ref="CL50" si="204">IF(CL6="","",SUM(CL6-CL23+CL51))</f>
        <v>-0.20000000018626451</v>
      </c>
      <c r="CM50" s="104">
        <f t="shared" ref="CM50" si="205">IF(CM6="","",SUM(CM6-CM23+CM51))</f>
        <v>0.20000000018626451</v>
      </c>
      <c r="CN50" s="104">
        <f t="shared" ref="CN50" si="206">IF(CN6="","",SUM(CN6-CN23+CN51))</f>
        <v>-0.39999999990686774</v>
      </c>
      <c r="CO50" s="104">
        <f t="shared" ref="CO50" si="207">IF(CO6="","",SUM(CO6-CO23+CO51))</f>
        <v>0.30000000027939677</v>
      </c>
      <c r="CP50" s="104">
        <f t="shared" ref="CP50" si="208">IF(CP6="","",SUM(CP6-CP23+CP51))</f>
        <v>0.5</v>
      </c>
      <c r="CQ50" s="104">
        <f t="shared" ref="CQ50" si="209">IF(CQ6="","",SUM(CQ6-CQ23+CQ51))</f>
        <v>0.5</v>
      </c>
      <c r="CR50" s="104">
        <f t="shared" ref="CR50" si="210">IF(CR6="","",SUM(CR6-CR23+CR51))</f>
        <v>-0.19999999995343387</v>
      </c>
      <c r="CS50" s="104">
        <f t="shared" ref="CS50" si="211">IF(CS6="","",SUM(CS6-CS23+CS51))</f>
        <v>0.1000000003259629</v>
      </c>
      <c r="CT50" s="104">
        <f t="shared" ref="CT50" si="212">IF(CT6="","",SUM(CT6-CT23+CT51))</f>
        <v>-9.9999999976716936E-2</v>
      </c>
      <c r="CU50" s="104">
        <f t="shared" ref="CU50" si="213">IF(CU6="","",SUM(CU6-CU23+CU51))</f>
        <v>-1.1641532182693481E-10</v>
      </c>
      <c r="CV50" s="104">
        <f t="shared" ref="CV50" si="214">IF(CV6="","",SUM(CV6-CV23+CV51))</f>
        <v>-0.69999999995343387</v>
      </c>
      <c r="CW50" s="104">
        <f t="shared" ref="CW50" si="215">IF(CW6="","",SUM(CW6-CW23+CW51))</f>
        <v>0</v>
      </c>
      <c r="CX50" s="104">
        <f t="shared" ref="CX50" si="216">IF(CX6="","",SUM(CX6-CX23+CX51))</f>
        <v>0</v>
      </c>
      <c r="CY50" s="104">
        <f t="shared" ref="CY50" si="217">IF(CY6="","",SUM(CY6-CY23+CY51))</f>
        <v>-9.9999999860301614E-2</v>
      </c>
      <c r="CZ50" s="104">
        <f t="shared" ref="CZ50:DG50" si="218">IF(CZ6="","",SUM(CZ6-CZ23+CZ51))</f>
        <v>-0.19999999972060323</v>
      </c>
      <c r="DA50" s="104">
        <f t="shared" si="218"/>
        <v>-1.1641532182693481E-10</v>
      </c>
      <c r="DB50" s="104">
        <f t="shared" si="218"/>
        <v>-2.3283064365386963E-10</v>
      </c>
      <c r="DC50" s="104">
        <f t="shared" si="218"/>
        <v>0.5</v>
      </c>
      <c r="DD50" s="104">
        <f t="shared" si="218"/>
        <v>0.10000000009313226</v>
      </c>
      <c r="DE50" s="104">
        <f t="shared" si="218"/>
        <v>1142.5999999998603</v>
      </c>
      <c r="DF50" s="104">
        <f t="shared" si="218"/>
        <v>9.9999999976716936E-2</v>
      </c>
      <c r="DG50" s="104">
        <f t="shared" si="218"/>
        <v>0.20000000001164153</v>
      </c>
      <c r="DH50" s="104">
        <f>IF(DH6="","",SUM(DH6-DH23+DH51))</f>
        <v>-2528</v>
      </c>
      <c r="DI50" s="104">
        <f t="shared" ref="DI50" si="219">IF(DI6="","",SUM(DI6-DI23+DI51))</f>
        <v>9.9999999976716936E-2</v>
      </c>
      <c r="DJ50" s="104">
        <f t="shared" ref="DJ50" si="220">IF(DJ6="","",SUM(DJ6-DJ23+DJ51))</f>
        <v>-0.30000000016298145</v>
      </c>
      <c r="DK50" s="104">
        <f t="shared" ref="DK50" si="221">IF(DK6="","",SUM(DK6-DK23+DK51))</f>
        <v>9.9999999976716936E-2</v>
      </c>
      <c r="DL50" s="104">
        <f t="shared" ref="DL50" si="222">IF(DL6="","",SUM(DL6-DL23+DL51))</f>
        <v>-0.10000000009313226</v>
      </c>
      <c r="DM50" s="104">
        <f t="shared" ref="DM50" si="223">IF(DM6="","",SUM(DM6-DM23+DM51))</f>
        <v>0.28000000002793968</v>
      </c>
      <c r="DN50" s="104">
        <f t="shared" ref="DN50" si="224">IF(DN6="","",SUM(DN6-DN23+DN51))</f>
        <v>0.10000000009313226</v>
      </c>
      <c r="DO50" s="104">
        <f t="shared" ref="DO50" si="225">IF(DO6="","",SUM(DO6-DO23+DO51))</f>
        <v>0.19999999948777258</v>
      </c>
      <c r="DP50" s="104">
        <f t="shared" ref="DP50" si="226">IF(DP6="","",SUM(DP6-DP23+DP51))</f>
        <v>0.1000000003259629</v>
      </c>
      <c r="DQ50" s="104">
        <f t="shared" ref="DQ50" si="227">IF(DQ6="","",SUM(DQ6-DQ23+DQ51))</f>
        <v>7.0968994870781898E-2</v>
      </c>
      <c r="DR50" s="104">
        <f t="shared" ref="DR50" si="228">IF(DR6="","",SUM(DR6-DR23+DR51))</f>
        <v>-9.9999999976716936E-2</v>
      </c>
      <c r="DS50" s="104">
        <f t="shared" ref="DS50" si="229">IF(DS6="","",SUM(DS6-DS23+DS51))</f>
        <v>0.1000000000349246</v>
      </c>
      <c r="DT50" s="104">
        <f t="shared" ref="DT50" si="230">IF(DT6="","",SUM(DT6-DT23+DT51))</f>
        <v>0.1000000000349246</v>
      </c>
      <c r="DU50" s="104">
        <f t="shared" ref="DU50" si="231">IF(DU6="","",SUM(DU6-DU23+DU51))</f>
        <v>-9.9999999918509275E-2</v>
      </c>
      <c r="DV50" s="104">
        <f t="shared" ref="DV50" si="232">IF(DV6="","",SUM(DV6-DV23+DV51))</f>
        <v>0</v>
      </c>
      <c r="DW50" s="104">
        <f t="shared" ref="DW50" si="233">IF(DW6="","",SUM(DW6-DW23+DW51))</f>
        <v>0.19999999960418791</v>
      </c>
      <c r="DX50" s="104">
        <f t="shared" ref="DX50" si="234">IF(DX6="","",SUM(DX6-DX23+DX51))</f>
        <v>-0.29999999981373549</v>
      </c>
      <c r="DY50" s="104">
        <f t="shared" ref="DY50" si="235">IF(DY6="","",SUM(DY6-DY23+DY51))</f>
        <v>9.9999999976716936E-2</v>
      </c>
      <c r="DZ50" s="104">
        <f t="shared" ref="DZ50" si="236">IF(DZ6="","",SUM(DZ6-DZ23+DZ51))</f>
        <v>-0.10000000009313226</v>
      </c>
      <c r="EA50" s="104">
        <f t="shared" ref="EA50" si="237">IF(EA6="","",SUM(EA6-EA23+EA51))</f>
        <v>4.6566128730773926E-10</v>
      </c>
      <c r="EB50" s="104">
        <f t="shared" ref="EB50" si="238">IF(EB6="","",SUM(EB6-EB23+EB51))</f>
        <v>0.10000000009313226</v>
      </c>
      <c r="EC50" s="104">
        <f>IF(EC6="","",SUM(EC6-EC23+EC51))</f>
        <v>-1472.9071400088724</v>
      </c>
      <c r="ED50" s="104">
        <f t="shared" ref="ED50" si="239">IF(ED6="","",SUM(ED6-ED23+ED51))</f>
        <v>0</v>
      </c>
      <c r="EE50" s="104">
        <f t="shared" ref="EE50" si="240">IF(EE6="","",SUM(EE6-EE23+EE51))</f>
        <v>-0.19999999995343387</v>
      </c>
      <c r="EF50" s="104">
        <f t="shared" ref="EF50" si="241">IF(EF6="","",SUM(EF6-EF23+EF51))</f>
        <v>1.1000000000349246</v>
      </c>
      <c r="EG50" s="104">
        <f t="shared" ref="EG50" si="242">IF(EG6="","",SUM(EG6-EG23+EG51))</f>
        <v>0.19999999995343387</v>
      </c>
      <c r="EH50" s="104">
        <f t="shared" ref="EH50" si="243">IF(EH6="","",SUM(EH6-EH23+EH51))</f>
        <v>-0.19999999995343387</v>
      </c>
      <c r="EI50" s="104">
        <f t="shared" ref="EI50" si="244">IF(EI6="","",SUM(EI6-EI23+EI51))</f>
        <v>-9.9999999743886292E-2</v>
      </c>
      <c r="EJ50" s="104">
        <f t="shared" ref="EJ50" si="245">IF(EJ6="","",SUM(EJ6-EJ23+EJ51))</f>
        <v>0.30000000027939677</v>
      </c>
      <c r="EK50" s="104">
        <f t="shared" ref="EK50" si="246">IF(EK6="","",SUM(EK6-EK23+EK51))</f>
        <v>-0.10000000009313226</v>
      </c>
      <c r="EL50" s="104">
        <f t="shared" ref="EL50" si="247">IF(EL6="","",SUM(EL6-EL23+EL51))</f>
        <v>-0.1000000003259629</v>
      </c>
      <c r="EM50" s="104">
        <f t="shared" ref="EM50" si="248">IF(EM6="","",SUM(EM6-EM23+EM51))</f>
        <v>-0.30000000027939677</v>
      </c>
      <c r="EN50" s="104">
        <f t="shared" ref="EN50" si="249">IF(EN6="","",SUM(EN6-EN23+EN51))</f>
        <v>-2.3283064365386963E-10</v>
      </c>
      <c r="EO50" s="104">
        <f t="shared" ref="EO50" si="250">IF(EO6="","",SUM(EO6-EO23+EO51))</f>
        <v>-2224.33255832945</v>
      </c>
      <c r="EP50" s="104">
        <f t="shared" ref="EP50:EQ50" si="251">IF(EP6="","",SUM(EP6-EP23+EP51))</f>
        <v>-2.9103830456733704E-11</v>
      </c>
      <c r="EQ50" s="104">
        <f t="shared" si="251"/>
        <v>-5.8207660913467407E-11</v>
      </c>
      <c r="ER50" s="104">
        <f t="shared" ref="ER50:ES50" si="252">IF(ER6="","",SUM(ER6-ER23+ER51))</f>
        <v>673.29999999993015</v>
      </c>
      <c r="ES50" s="104">
        <f t="shared" si="252"/>
        <v>672.99506438721437</v>
      </c>
      <c r="ET50" s="104">
        <f t="shared" ref="ET50:EU50" si="253">IF(ET6="","",SUM(ET6-ET23+ET51))</f>
        <v>672.90000000002328</v>
      </c>
      <c r="EU50" s="104">
        <f t="shared" si="253"/>
        <v>0</v>
      </c>
      <c r="EV50" s="104">
        <f t="shared" ref="EV50:EW50" si="254">IF(EV6="","",SUM(EV6-EV23+EV51))</f>
        <v>-1.1999999997206032</v>
      </c>
      <c r="EW50" s="104">
        <f t="shared" si="254"/>
        <v>0.19999999995343387</v>
      </c>
      <c r="EX50" s="104">
        <f t="shared" ref="EX50:FA50" si="255">IF(EX6="","",SUM(EX6-EX23+EX51))</f>
        <v>-4.6566128730773926E-10</v>
      </c>
      <c r="EY50" s="104">
        <f t="shared" si="255"/>
        <v>9.999999962747097E-2</v>
      </c>
      <c r="EZ50" s="104">
        <f t="shared" si="255"/>
        <v>0.19572781212627888</v>
      </c>
      <c r="FA50" s="104">
        <f t="shared" si="255"/>
        <v>-5.8830476133152843E-2</v>
      </c>
      <c r="FB50" s="104">
        <v>0</v>
      </c>
      <c r="FC50" s="104">
        <v>0</v>
      </c>
      <c r="FD50" s="104">
        <v>0</v>
      </c>
      <c r="FE50" s="104">
        <v>0</v>
      </c>
      <c r="FF50" s="104">
        <v>0</v>
      </c>
      <c r="FG50" s="104">
        <v>0</v>
      </c>
      <c r="FH50" s="104">
        <v>0</v>
      </c>
      <c r="FI50" s="104">
        <v>0</v>
      </c>
      <c r="FJ50" s="104">
        <v>0</v>
      </c>
      <c r="FK50" s="104">
        <v>0</v>
      </c>
      <c r="FL50" s="104">
        <v>0</v>
      </c>
      <c r="FM50" s="104">
        <v>0</v>
      </c>
      <c r="FN50" s="104">
        <v>0</v>
      </c>
      <c r="FO50" s="104">
        <v>0</v>
      </c>
      <c r="FP50" s="104">
        <v>0</v>
      </c>
      <c r="FQ50" s="104">
        <v>0</v>
      </c>
      <c r="FR50" s="104">
        <v>0</v>
      </c>
      <c r="FS50" s="104">
        <v>0</v>
      </c>
      <c r="FT50" s="104">
        <v>0</v>
      </c>
      <c r="FU50" s="104">
        <v>0</v>
      </c>
      <c r="FV50" s="104">
        <v>0</v>
      </c>
      <c r="FW50" s="104">
        <v>0</v>
      </c>
      <c r="FX50" s="104">
        <v>0</v>
      </c>
      <c r="FY50" s="104">
        <v>0</v>
      </c>
      <c r="FZ50" s="104">
        <v>0</v>
      </c>
      <c r="GA50" s="104">
        <v>0</v>
      </c>
      <c r="GB50" s="104">
        <v>0</v>
      </c>
      <c r="GC50" s="104">
        <v>0</v>
      </c>
      <c r="GD50" s="104">
        <v>0</v>
      </c>
      <c r="GE50" s="104">
        <v>0</v>
      </c>
      <c r="GF50" s="104">
        <f t="shared" ref="GF50:GK50" si="256">IF(GF6="","",SUM(GF6-GF23+GF51))</f>
        <v>-2.9314059647731483E-2</v>
      </c>
      <c r="GG50" s="104">
        <v>1</v>
      </c>
      <c r="GH50" s="104">
        <f t="shared" si="256"/>
        <v>1.7232900252565742E-2</v>
      </c>
      <c r="GI50" s="104">
        <v>2</v>
      </c>
      <c r="GJ50" s="104">
        <f t="shared" si="256"/>
        <v>8.2145839929580688E-2</v>
      </c>
      <c r="GK50" s="104">
        <f t="shared" si="256"/>
        <v>1.6298145055770874E-9</v>
      </c>
    </row>
    <row r="51" spans="1:193" x14ac:dyDescent="0.25">
      <c r="A51" s="78" t="s">
        <v>182</v>
      </c>
      <c r="B51" s="116">
        <v>0</v>
      </c>
      <c r="C51" s="116">
        <v>0</v>
      </c>
      <c r="D51" s="116">
        <v>0</v>
      </c>
      <c r="E51" s="116">
        <v>0</v>
      </c>
      <c r="F51" s="116">
        <v>0</v>
      </c>
      <c r="G51" s="116">
        <v>0</v>
      </c>
      <c r="H51" s="116">
        <v>0</v>
      </c>
      <c r="I51" s="116">
        <v>0</v>
      </c>
      <c r="J51" s="116">
        <v>0</v>
      </c>
      <c r="K51" s="116">
        <v>0</v>
      </c>
      <c r="L51" s="116">
        <v>0</v>
      </c>
      <c r="M51" s="116">
        <v>0</v>
      </c>
      <c r="N51" s="116">
        <v>0</v>
      </c>
      <c r="O51" s="116">
        <v>0</v>
      </c>
      <c r="P51" s="116">
        <v>0</v>
      </c>
      <c r="Q51" s="116">
        <v>0</v>
      </c>
      <c r="R51" s="116">
        <v>0</v>
      </c>
      <c r="S51" s="116">
        <v>0</v>
      </c>
      <c r="T51" s="116">
        <v>0</v>
      </c>
      <c r="U51" s="116">
        <v>0</v>
      </c>
      <c r="V51" s="116">
        <v>0</v>
      </c>
      <c r="W51" s="116">
        <v>0</v>
      </c>
      <c r="X51" s="116">
        <v>0</v>
      </c>
      <c r="Y51" s="116">
        <v>0</v>
      </c>
      <c r="Z51" s="116">
        <v>0</v>
      </c>
      <c r="AA51" s="116">
        <v>0</v>
      </c>
      <c r="AB51" s="116">
        <v>0</v>
      </c>
      <c r="AC51" s="116">
        <v>0</v>
      </c>
      <c r="AD51" s="116">
        <v>0</v>
      </c>
      <c r="AE51" s="116">
        <v>0</v>
      </c>
      <c r="AF51" s="116">
        <v>0</v>
      </c>
      <c r="AG51" s="116">
        <v>0</v>
      </c>
      <c r="AH51" s="116">
        <v>0</v>
      </c>
      <c r="AI51" s="116">
        <v>0</v>
      </c>
      <c r="AJ51" s="116">
        <v>0</v>
      </c>
      <c r="AK51" s="116">
        <v>0</v>
      </c>
      <c r="AL51" s="116">
        <v>68516</v>
      </c>
      <c r="AM51" s="116">
        <v>103695</v>
      </c>
      <c r="AN51" s="116">
        <v>120905</v>
      </c>
      <c r="AO51" s="116">
        <v>145533</v>
      </c>
      <c r="AP51" s="116">
        <v>373117</v>
      </c>
      <c r="AQ51" s="116">
        <v>394497</v>
      </c>
      <c r="AR51" s="116">
        <v>426105</v>
      </c>
      <c r="AS51" s="116">
        <v>480845</v>
      </c>
      <c r="AT51" s="116">
        <v>566509</v>
      </c>
      <c r="AU51" s="116">
        <v>581666</v>
      </c>
      <c r="AV51" s="116">
        <v>655933</v>
      </c>
      <c r="AW51" s="116">
        <v>697503</v>
      </c>
      <c r="AX51" s="116">
        <v>99354</v>
      </c>
      <c r="AY51" s="116">
        <v>182339.20000000001</v>
      </c>
      <c r="AZ51" s="116">
        <v>260334.8</v>
      </c>
      <c r="BA51" s="116">
        <v>293040.59999999998</v>
      </c>
      <c r="BB51" s="116">
        <v>340460</v>
      </c>
      <c r="BC51" s="116">
        <v>365790.7</v>
      </c>
      <c r="BD51" s="116">
        <v>455147</v>
      </c>
      <c r="BE51" s="116">
        <v>502059</v>
      </c>
      <c r="BF51" s="116">
        <v>587426.4</v>
      </c>
      <c r="BG51" s="116">
        <v>638147</v>
      </c>
      <c r="BH51" s="116">
        <v>720018.3</v>
      </c>
      <c r="BI51" s="116">
        <v>975865.3</v>
      </c>
      <c r="BJ51" s="116">
        <v>127535</v>
      </c>
      <c r="BK51" s="116">
        <v>230927</v>
      </c>
      <c r="BL51" s="116">
        <v>300478.5</v>
      </c>
      <c r="BM51" s="116">
        <v>366175.2</v>
      </c>
      <c r="BN51" s="116">
        <v>421152</v>
      </c>
      <c r="BO51" s="116">
        <v>464704.7</v>
      </c>
      <c r="BP51" s="116">
        <v>530763</v>
      </c>
      <c r="BQ51" s="116">
        <v>570169</v>
      </c>
      <c r="BR51" s="116">
        <v>671520.7</v>
      </c>
      <c r="BS51" s="116">
        <v>701141</v>
      </c>
      <c r="BT51" s="116">
        <v>722682.3</v>
      </c>
      <c r="BU51" s="116">
        <v>820899.9</v>
      </c>
      <c r="BV51" s="116">
        <v>169717.4</v>
      </c>
      <c r="BW51" s="116">
        <v>272538.59999999998</v>
      </c>
      <c r="BX51" s="116">
        <v>276017</v>
      </c>
      <c r="BY51" s="116">
        <v>367137.3</v>
      </c>
      <c r="BZ51" s="116">
        <v>426220.7</v>
      </c>
      <c r="CA51" s="116">
        <v>485753</v>
      </c>
      <c r="CB51" s="116">
        <v>568950</v>
      </c>
      <c r="CC51" s="116">
        <v>662046</v>
      </c>
      <c r="CD51" s="116">
        <v>734717</v>
      </c>
      <c r="CE51" s="116">
        <v>795904</v>
      </c>
      <c r="CF51" s="116">
        <v>907732</v>
      </c>
      <c r="CG51" s="116">
        <v>1003098</v>
      </c>
      <c r="CH51" s="116">
        <v>211569.2</v>
      </c>
      <c r="CI51" s="116">
        <v>299517.09999999998</v>
      </c>
      <c r="CJ51" s="116">
        <v>350926.7</v>
      </c>
      <c r="CK51" s="116">
        <v>439306.1</v>
      </c>
      <c r="CL51" s="116">
        <v>521937</v>
      </c>
      <c r="CM51" s="116">
        <v>577046</v>
      </c>
      <c r="CN51" s="116">
        <v>737609</v>
      </c>
      <c r="CO51" s="116">
        <v>841481.5</v>
      </c>
      <c r="CP51" s="116">
        <v>935173</v>
      </c>
      <c r="CQ51" s="116">
        <v>1021885</v>
      </c>
      <c r="CR51" s="116">
        <v>1137370.7</v>
      </c>
      <c r="CS51" s="116">
        <v>1334983.7</v>
      </c>
      <c r="CT51" s="116">
        <v>194534.5</v>
      </c>
      <c r="CU51" s="116">
        <v>325825.09999999998</v>
      </c>
      <c r="CV51" s="116">
        <v>406146</v>
      </c>
      <c r="CW51" s="116">
        <v>463590</v>
      </c>
      <c r="CX51" s="116">
        <v>580038</v>
      </c>
      <c r="CY51" s="116">
        <v>699555.5</v>
      </c>
      <c r="CZ51" s="116">
        <v>854982.5</v>
      </c>
      <c r="DA51" s="116">
        <v>945804.1</v>
      </c>
      <c r="DB51" s="116">
        <v>1072506.2</v>
      </c>
      <c r="DC51" s="116">
        <v>1199342</v>
      </c>
      <c r="DD51" s="116">
        <v>1351725</v>
      </c>
      <c r="DE51" s="116">
        <v>1528140.7</v>
      </c>
      <c r="DF51" s="116">
        <v>222581.2</v>
      </c>
      <c r="DG51" s="116">
        <v>288870.8</v>
      </c>
      <c r="DH51" s="116">
        <v>440899</v>
      </c>
      <c r="DI51" s="116">
        <v>533738.1</v>
      </c>
      <c r="DJ51" s="116">
        <v>673361.1</v>
      </c>
      <c r="DK51" s="116">
        <v>803244.1</v>
      </c>
      <c r="DL51" s="116">
        <v>930857</v>
      </c>
      <c r="DM51" s="116">
        <v>1052567.3</v>
      </c>
      <c r="DN51" s="116">
        <v>1229098.3999999999</v>
      </c>
      <c r="DO51" s="116">
        <v>1347862.8</v>
      </c>
      <c r="DP51" s="116">
        <v>1446355.3</v>
      </c>
      <c r="DQ51" s="116">
        <v>1666163.2709689951</v>
      </c>
      <c r="DR51" s="116">
        <v>194498.5</v>
      </c>
      <c r="DS51" s="116">
        <v>309318.8</v>
      </c>
      <c r="DT51" s="116">
        <v>389683.3</v>
      </c>
      <c r="DU51" s="116">
        <v>495279.3</v>
      </c>
      <c r="DV51" s="116">
        <v>587292</v>
      </c>
      <c r="DW51" s="116">
        <v>681886.6</v>
      </c>
      <c r="DX51" s="116">
        <v>796447</v>
      </c>
      <c r="DY51" s="116">
        <v>895485.1</v>
      </c>
      <c r="DZ51" s="116">
        <v>1060356.1000000001</v>
      </c>
      <c r="EA51" s="116">
        <v>1223193.8999999999</v>
      </c>
      <c r="EB51" s="116">
        <v>1352269.9</v>
      </c>
      <c r="EC51" s="116">
        <v>1632952.6928599917</v>
      </c>
      <c r="ED51" s="116">
        <v>185061</v>
      </c>
      <c r="EE51" s="116">
        <v>324338.59999999998</v>
      </c>
      <c r="EF51" s="116">
        <v>409770.3</v>
      </c>
      <c r="EG51" s="116">
        <v>570920.19999999995</v>
      </c>
      <c r="EH51" s="116">
        <v>720228.5</v>
      </c>
      <c r="EI51" s="116">
        <v>805951.6</v>
      </c>
      <c r="EJ51" s="116">
        <v>956833</v>
      </c>
      <c r="EK51" s="116">
        <v>1058675</v>
      </c>
      <c r="EL51" s="116">
        <v>1310855.8</v>
      </c>
      <c r="EM51" s="116">
        <v>1527971.4</v>
      </c>
      <c r="EN51" s="116">
        <v>1652880.7</v>
      </c>
      <c r="EO51" s="116">
        <v>2018877.3674416707</v>
      </c>
      <c r="EP51" s="116">
        <v>221005.9</v>
      </c>
      <c r="EQ51" s="116">
        <v>347901.8</v>
      </c>
      <c r="ER51" s="116">
        <v>526385.4</v>
      </c>
      <c r="ES51" s="116">
        <v>670559.99506438721</v>
      </c>
      <c r="ET51" s="116">
        <v>895892.9</v>
      </c>
      <c r="EU51" s="116">
        <v>993551</v>
      </c>
      <c r="EV51" s="116">
        <v>1153892</v>
      </c>
      <c r="EW51" s="116">
        <v>1296692.7</v>
      </c>
      <c r="EX51" s="116">
        <v>1547857.9</v>
      </c>
      <c r="EY51" s="116">
        <v>1759258.9</v>
      </c>
      <c r="EZ51" s="116">
        <v>1925041.2957278122</v>
      </c>
      <c r="FA51" s="116">
        <v>2038511.5411695244</v>
      </c>
      <c r="FB51" s="116">
        <v>246019.5</v>
      </c>
      <c r="FC51" s="116">
        <v>387022.3</v>
      </c>
      <c r="FD51" s="116">
        <v>566000.1</v>
      </c>
      <c r="FE51" s="116">
        <v>780332.1</v>
      </c>
      <c r="FF51" s="116">
        <v>982627.2</v>
      </c>
      <c r="FG51" s="116">
        <v>1120197.3</v>
      </c>
      <c r="FH51" s="116">
        <v>1380860</v>
      </c>
      <c r="FI51" s="116">
        <v>1487531.4</v>
      </c>
      <c r="FJ51" s="116">
        <v>1704515.9</v>
      </c>
      <c r="FK51" s="116">
        <v>1994012.8</v>
      </c>
      <c r="FL51" s="116">
        <v>2160532.2999999998</v>
      </c>
      <c r="FM51" s="116">
        <v>2524255.2141859299</v>
      </c>
      <c r="FN51" s="116">
        <v>163666.70000000001</v>
      </c>
      <c r="FO51" s="116">
        <v>361455.3</v>
      </c>
      <c r="FP51" s="116">
        <v>558283.32752846996</v>
      </c>
      <c r="FQ51" s="116">
        <v>786352.30003704003</v>
      </c>
      <c r="FR51" s="116">
        <v>1049419.0942268299</v>
      </c>
      <c r="FS51" s="116">
        <v>1365710.4704034899</v>
      </c>
      <c r="FT51" s="116">
        <v>1630808.7167771501</v>
      </c>
      <c r="FU51" s="116">
        <v>2007062.7</v>
      </c>
      <c r="FV51" s="116">
        <v>2327127.9792405898</v>
      </c>
      <c r="FW51" s="116">
        <v>2498665.8125980902</v>
      </c>
      <c r="FX51" s="116">
        <v>2687450.3259690902</v>
      </c>
      <c r="FY51" s="116">
        <v>2906193.8457885901</v>
      </c>
      <c r="FZ51" s="116">
        <v>184341.18836544</v>
      </c>
      <c r="GA51" s="116">
        <v>451174.48279380001</v>
      </c>
      <c r="GB51" s="116">
        <v>395529.77533897001</v>
      </c>
      <c r="GC51" s="116">
        <v>466072.70060406998</v>
      </c>
      <c r="GD51" s="116">
        <v>609342.03082016006</v>
      </c>
      <c r="GE51" s="116">
        <v>744866.05469851999</v>
      </c>
      <c r="GF51" s="116">
        <v>969205.42000257003</v>
      </c>
      <c r="GG51" s="1">
        <v>1322402.6548206899</v>
      </c>
      <c r="GH51" s="1">
        <v>1486771.59600306</v>
      </c>
      <c r="GI51" s="1">
        <v>1535759.4968292899</v>
      </c>
      <c r="GJ51" s="1">
        <v>1664007.73966082</v>
      </c>
      <c r="GK51" s="1">
        <v>2008817.2682278601</v>
      </c>
    </row>
    <row r="52" spans="1:193" x14ac:dyDescent="0.25">
      <c r="A52" s="79" t="s">
        <v>183</v>
      </c>
      <c r="B52" s="116">
        <v>0</v>
      </c>
      <c r="C52" s="116">
        <v>0</v>
      </c>
      <c r="D52" s="116">
        <v>0</v>
      </c>
      <c r="E52" s="116">
        <v>0</v>
      </c>
      <c r="F52" s="116">
        <v>0</v>
      </c>
      <c r="G52" s="116">
        <v>0</v>
      </c>
      <c r="H52" s="116">
        <v>0</v>
      </c>
      <c r="I52" s="116">
        <v>0</v>
      </c>
      <c r="J52" s="116">
        <v>0</v>
      </c>
      <c r="K52" s="116">
        <v>0</v>
      </c>
      <c r="L52" s="116">
        <v>0</v>
      </c>
      <c r="M52" s="116">
        <v>0</v>
      </c>
      <c r="N52" s="116">
        <v>0</v>
      </c>
      <c r="O52" s="116">
        <v>0</v>
      </c>
      <c r="P52" s="116">
        <v>0</v>
      </c>
      <c r="Q52" s="116">
        <v>0</v>
      </c>
      <c r="R52" s="116">
        <v>0</v>
      </c>
      <c r="S52" s="116">
        <v>0</v>
      </c>
      <c r="T52" s="116">
        <v>0</v>
      </c>
      <c r="U52" s="116">
        <v>0</v>
      </c>
      <c r="V52" s="116">
        <v>0</v>
      </c>
      <c r="W52" s="116">
        <v>0</v>
      </c>
      <c r="X52" s="116">
        <v>0</v>
      </c>
      <c r="Y52" s="116">
        <v>0</v>
      </c>
      <c r="Z52" s="116">
        <v>0</v>
      </c>
      <c r="AA52" s="116">
        <v>0</v>
      </c>
      <c r="AB52" s="116">
        <v>0</v>
      </c>
      <c r="AC52" s="116">
        <v>0</v>
      </c>
      <c r="AD52" s="116">
        <v>0</v>
      </c>
      <c r="AE52" s="116">
        <v>0</v>
      </c>
      <c r="AF52" s="116">
        <v>0</v>
      </c>
      <c r="AG52" s="116">
        <v>0</v>
      </c>
      <c r="AH52" s="116">
        <v>0</v>
      </c>
      <c r="AI52" s="116">
        <v>0</v>
      </c>
      <c r="AJ52" s="116">
        <v>0</v>
      </c>
      <c r="AK52" s="116">
        <v>0</v>
      </c>
      <c r="AL52" s="116">
        <v>68516</v>
      </c>
      <c r="AM52" s="116">
        <v>103695</v>
      </c>
      <c r="AN52" s="116">
        <v>120905</v>
      </c>
      <c r="AO52" s="116">
        <v>145533</v>
      </c>
      <c r="AP52" s="116">
        <v>373117</v>
      </c>
      <c r="AQ52" s="116">
        <v>394497</v>
      </c>
      <c r="AR52" s="116">
        <v>426105</v>
      </c>
      <c r="AS52" s="116">
        <v>480845</v>
      </c>
      <c r="AT52" s="116">
        <v>566509</v>
      </c>
      <c r="AU52" s="116">
        <v>581666</v>
      </c>
      <c r="AV52" s="116">
        <v>655933</v>
      </c>
      <c r="AW52" s="116">
        <v>697503</v>
      </c>
      <c r="AX52" s="116">
        <v>105084</v>
      </c>
      <c r="AY52" s="116">
        <v>193763.7</v>
      </c>
      <c r="AZ52" s="116">
        <v>261287.3</v>
      </c>
      <c r="BA52" s="116">
        <v>295841.8</v>
      </c>
      <c r="BB52" s="116">
        <v>344346</v>
      </c>
      <c r="BC52" s="116">
        <v>370213.7</v>
      </c>
      <c r="BD52" s="116">
        <v>465869</v>
      </c>
      <c r="BE52" s="116">
        <v>512142</v>
      </c>
      <c r="BF52" s="116">
        <v>346676.5</v>
      </c>
      <c r="BG52" s="116">
        <v>399617</v>
      </c>
      <c r="BH52" s="116">
        <v>482933.8</v>
      </c>
      <c r="BI52" s="116">
        <v>729450.3</v>
      </c>
      <c r="BJ52" s="116">
        <v>134439</v>
      </c>
      <c r="BK52" s="116">
        <v>363895.1</v>
      </c>
      <c r="BL52" s="116">
        <v>436014.3</v>
      </c>
      <c r="BM52" s="116">
        <v>503629.2</v>
      </c>
      <c r="BN52" s="116">
        <v>556722</v>
      </c>
      <c r="BO52" s="116">
        <v>601149.9</v>
      </c>
      <c r="BP52" s="116">
        <v>672613</v>
      </c>
      <c r="BQ52" s="116">
        <v>708505</v>
      </c>
      <c r="BR52" s="116">
        <v>813841.7</v>
      </c>
      <c r="BS52" s="116">
        <v>845247</v>
      </c>
      <c r="BT52" s="116">
        <v>867325.2</v>
      </c>
      <c r="BU52" s="116">
        <v>932701.3</v>
      </c>
      <c r="BV52" s="116">
        <v>303604.09999999998</v>
      </c>
      <c r="BW52" s="116">
        <v>139009</v>
      </c>
      <c r="BX52" s="116">
        <v>413052</v>
      </c>
      <c r="BY52" s="116">
        <v>506360.3</v>
      </c>
      <c r="BZ52" s="116">
        <v>564946.6</v>
      </c>
      <c r="CA52" s="116">
        <v>626679</v>
      </c>
      <c r="CB52" s="116">
        <v>715578</v>
      </c>
      <c r="CC52" s="116">
        <v>809309</v>
      </c>
      <c r="CD52" s="116">
        <v>884527</v>
      </c>
      <c r="CE52" s="116">
        <v>947922</v>
      </c>
      <c r="CF52" s="116">
        <v>546216</v>
      </c>
      <c r="CG52" s="116">
        <v>651588</v>
      </c>
      <c r="CH52" s="116">
        <v>344322.1</v>
      </c>
      <c r="CI52" s="116">
        <v>432641.7</v>
      </c>
      <c r="CJ52" s="116">
        <v>485750.3</v>
      </c>
      <c r="CK52" s="116">
        <v>72848.100000000006</v>
      </c>
      <c r="CL52" s="116">
        <v>158701</v>
      </c>
      <c r="CM52" s="116">
        <v>204001</v>
      </c>
      <c r="CN52" s="116">
        <v>368990</v>
      </c>
      <c r="CO52" s="116">
        <v>472362</v>
      </c>
      <c r="CP52" s="116">
        <v>559048</v>
      </c>
      <c r="CQ52" s="116">
        <v>647768</v>
      </c>
      <c r="CR52" s="116">
        <v>763180.7</v>
      </c>
      <c r="CS52" s="116">
        <v>933627.7</v>
      </c>
      <c r="CT52" s="116">
        <v>199115.2</v>
      </c>
      <c r="CU52" s="116">
        <v>329940.5</v>
      </c>
      <c r="CV52" s="116">
        <v>520975</v>
      </c>
      <c r="CW52" s="116">
        <v>75661</v>
      </c>
      <c r="CX52" s="116">
        <v>167102</v>
      </c>
      <c r="CY52" s="116">
        <v>267027.90000000002</v>
      </c>
      <c r="CZ52" s="116">
        <v>440927.5</v>
      </c>
      <c r="DA52" s="116">
        <v>530871.1</v>
      </c>
      <c r="DB52" s="116">
        <v>628365.19999999995</v>
      </c>
      <c r="DC52" s="116">
        <v>752336</v>
      </c>
      <c r="DD52" s="116">
        <v>903238.7</v>
      </c>
      <c r="DE52" s="116">
        <v>1038619.1</v>
      </c>
      <c r="DF52" s="116">
        <v>225472.6</v>
      </c>
      <c r="DG52" s="116">
        <v>287665.2</v>
      </c>
      <c r="DH52" s="116">
        <v>-120303</v>
      </c>
      <c r="DI52" s="116">
        <v>-200.4</v>
      </c>
      <c r="DJ52" s="116">
        <v>139493.9</v>
      </c>
      <c r="DK52" s="116">
        <v>256068.9</v>
      </c>
      <c r="DL52" s="116">
        <v>379302</v>
      </c>
      <c r="DM52" s="116">
        <v>498665.3</v>
      </c>
      <c r="DN52" s="116">
        <v>666705.80000000005</v>
      </c>
      <c r="DO52" s="116">
        <v>784470.6</v>
      </c>
      <c r="DP52" s="116">
        <v>880146.5</v>
      </c>
      <c r="DQ52" s="116">
        <v>1063074.5714398602</v>
      </c>
      <c r="DR52" s="116">
        <v>193803.5</v>
      </c>
      <c r="DS52" s="116">
        <v>307026.2</v>
      </c>
      <c r="DT52" s="116">
        <v>385964.6</v>
      </c>
      <c r="DU52" s="116">
        <v>494154</v>
      </c>
      <c r="DV52" s="116">
        <v>583851.4</v>
      </c>
      <c r="DW52" s="116">
        <v>669222.30000000005</v>
      </c>
      <c r="DX52" s="116">
        <v>786628</v>
      </c>
      <c r="DY52" s="116">
        <v>885518.6</v>
      </c>
      <c r="DZ52" s="116">
        <v>1056985.8999999999</v>
      </c>
      <c r="EA52" s="116">
        <v>1189787</v>
      </c>
      <c r="EB52" s="116">
        <v>1319626.7</v>
      </c>
      <c r="EC52" s="116">
        <v>1472490.6187437701</v>
      </c>
      <c r="ED52" s="116">
        <v>188706</v>
      </c>
      <c r="EE52" s="116">
        <v>327583.8</v>
      </c>
      <c r="EF52" s="116">
        <v>419925.3</v>
      </c>
      <c r="EG52" s="116">
        <v>588435.1</v>
      </c>
      <c r="EH52" s="116">
        <v>731362.4</v>
      </c>
      <c r="EI52" s="116">
        <v>793660.8</v>
      </c>
      <c r="EJ52" s="116">
        <v>928274</v>
      </c>
      <c r="EK52" s="116">
        <v>1034697</v>
      </c>
      <c r="EL52" s="116">
        <v>1285473.5</v>
      </c>
      <c r="EM52" s="116">
        <v>1509007.1</v>
      </c>
      <c r="EN52" s="116">
        <v>1613834.3</v>
      </c>
      <c r="EO52" s="116">
        <v>1956885.58559019</v>
      </c>
      <c r="EP52" s="116">
        <v>219465.7</v>
      </c>
      <c r="EQ52" s="116">
        <v>339384.7</v>
      </c>
      <c r="ER52" s="116">
        <v>528795.30000000005</v>
      </c>
      <c r="ES52" s="116">
        <v>680692.98373035796</v>
      </c>
      <c r="ET52" s="116">
        <v>904693.7</v>
      </c>
      <c r="EU52" s="116">
        <v>993250.7</v>
      </c>
      <c r="EV52" s="116">
        <v>1148914</v>
      </c>
      <c r="EW52" s="116">
        <v>1294899.3999999999</v>
      </c>
      <c r="EX52" s="116">
        <v>1548643.6</v>
      </c>
      <c r="EY52" s="116">
        <v>1766476.7</v>
      </c>
      <c r="EZ52" s="116">
        <v>1906267.64314907</v>
      </c>
      <c r="FA52" s="116">
        <v>1897756.94777404</v>
      </c>
      <c r="FB52" s="116">
        <v>242309.2</v>
      </c>
      <c r="FC52" s="116">
        <v>382495.3</v>
      </c>
      <c r="FD52" s="116">
        <v>564153.69999999995</v>
      </c>
      <c r="FE52" s="116">
        <v>787205.7</v>
      </c>
      <c r="FF52" s="116">
        <v>987447</v>
      </c>
      <c r="FG52" s="116">
        <v>1118483.8999999999</v>
      </c>
      <c r="FH52" s="116">
        <v>1344560</v>
      </c>
      <c r="FI52" s="116">
        <v>1454029</v>
      </c>
      <c r="FJ52" s="116">
        <v>1675686.7</v>
      </c>
      <c r="FK52" s="116">
        <v>1751098.5</v>
      </c>
      <c r="FL52" s="116">
        <v>1047517.4</v>
      </c>
      <c r="FM52" s="116">
        <v>1405665.46327938</v>
      </c>
      <c r="FN52" s="116">
        <v>165978.29999999999</v>
      </c>
      <c r="FO52" s="116">
        <v>367994.6</v>
      </c>
      <c r="FP52" s="116">
        <v>570045.09276269004</v>
      </c>
      <c r="FQ52" s="116">
        <v>517378.57967970002</v>
      </c>
      <c r="FR52" s="116">
        <v>618952.37036407006</v>
      </c>
      <c r="FS52" s="116">
        <v>904743.25670229003</v>
      </c>
      <c r="FT52" s="116">
        <v>1200341.9937771501</v>
      </c>
      <c r="FU52" s="116">
        <v>1605719.7</v>
      </c>
      <c r="FV52" s="116">
        <v>1619812.1915814499</v>
      </c>
      <c r="FW52" s="116">
        <v>1799225.67581761</v>
      </c>
      <c r="FX52" s="116">
        <v>1975854.5704342099</v>
      </c>
      <c r="FY52" s="116">
        <v>2182387.4240818298</v>
      </c>
      <c r="FZ52" s="116">
        <v>180344.34638448001</v>
      </c>
      <c r="GA52" s="116">
        <v>430404.36023438</v>
      </c>
      <c r="GB52" s="116">
        <v>366560.64174886001</v>
      </c>
      <c r="GC52" s="116">
        <v>494238.44586379</v>
      </c>
      <c r="GD52" s="116">
        <v>565073.84764972003</v>
      </c>
      <c r="GE52" s="116">
        <v>504610.92850928998</v>
      </c>
      <c r="GF52" s="116">
        <v>543817.45441889996</v>
      </c>
      <c r="GG52" s="1">
        <v>897681.41172048997</v>
      </c>
      <c r="GH52" s="1">
        <v>1064659.73807661</v>
      </c>
      <c r="GI52" s="1">
        <v>1128913.67755089</v>
      </c>
      <c r="GJ52" s="1">
        <v>1253025.3064780601</v>
      </c>
      <c r="GK52" s="1">
        <v>1512672.5754849566</v>
      </c>
    </row>
    <row r="53" spans="1:193" x14ac:dyDescent="0.25">
      <c r="A53" s="78" t="s">
        <v>184</v>
      </c>
      <c r="B53" s="116">
        <v>0</v>
      </c>
      <c r="C53" s="116">
        <v>0</v>
      </c>
      <c r="D53" s="116">
        <v>0</v>
      </c>
      <c r="E53" s="116">
        <v>0</v>
      </c>
      <c r="F53" s="116">
        <v>0</v>
      </c>
      <c r="G53" s="116">
        <v>0</v>
      </c>
      <c r="H53" s="116">
        <v>0</v>
      </c>
      <c r="I53" s="116">
        <v>0</v>
      </c>
      <c r="J53" s="116">
        <v>0</v>
      </c>
      <c r="K53" s="116">
        <v>0</v>
      </c>
      <c r="L53" s="116">
        <v>0</v>
      </c>
      <c r="M53" s="116">
        <v>0</v>
      </c>
      <c r="N53" s="116">
        <v>0</v>
      </c>
      <c r="O53" s="116">
        <v>0</v>
      </c>
      <c r="P53" s="116">
        <v>0</v>
      </c>
      <c r="Q53" s="116">
        <v>0</v>
      </c>
      <c r="R53" s="116">
        <v>0</v>
      </c>
      <c r="S53" s="116">
        <v>0</v>
      </c>
      <c r="T53" s="116">
        <v>0</v>
      </c>
      <c r="U53" s="116">
        <v>0</v>
      </c>
      <c r="V53" s="116">
        <v>0</v>
      </c>
      <c r="W53" s="116">
        <v>0</v>
      </c>
      <c r="X53" s="116">
        <v>0</v>
      </c>
      <c r="Y53" s="116">
        <v>0</v>
      </c>
      <c r="Z53" s="116">
        <v>0</v>
      </c>
      <c r="AA53" s="116">
        <v>0</v>
      </c>
      <c r="AB53" s="116">
        <v>0</v>
      </c>
      <c r="AC53" s="116">
        <v>0</v>
      </c>
      <c r="AD53" s="116">
        <v>0</v>
      </c>
      <c r="AE53" s="116">
        <v>0</v>
      </c>
      <c r="AF53" s="116">
        <v>0</v>
      </c>
      <c r="AG53" s="116">
        <v>0</v>
      </c>
      <c r="AH53" s="116">
        <v>0</v>
      </c>
      <c r="AI53" s="116">
        <v>0</v>
      </c>
      <c r="AJ53" s="116">
        <v>0</v>
      </c>
      <c r="AK53" s="116">
        <v>0</v>
      </c>
      <c r="AL53" s="116">
        <v>-5281</v>
      </c>
      <c r="AM53" s="116">
        <v>-6494</v>
      </c>
      <c r="AN53" s="116">
        <v>-8869</v>
      </c>
      <c r="AO53" s="116">
        <v>-13221</v>
      </c>
      <c r="AP53" s="116">
        <v>-187292</v>
      </c>
      <c r="AQ53" s="116">
        <v>-187183</v>
      </c>
      <c r="AR53" s="116">
        <v>-184753</v>
      </c>
      <c r="AS53" s="116">
        <v>-183719</v>
      </c>
      <c r="AT53" s="116">
        <v>-187049</v>
      </c>
      <c r="AU53" s="116">
        <v>-188510</v>
      </c>
      <c r="AV53" s="116">
        <v>-188989</v>
      </c>
      <c r="AW53" s="116">
        <v>-186310</v>
      </c>
      <c r="AX53" s="116">
        <v>-5730</v>
      </c>
      <c r="AY53" s="116">
        <v>-11424.5</v>
      </c>
      <c r="AZ53" s="116">
        <v>-952.5</v>
      </c>
      <c r="BA53" s="116">
        <v>-2801.2</v>
      </c>
      <c r="BB53" s="116">
        <v>-3886</v>
      </c>
      <c r="BC53" s="116">
        <v>-4423</v>
      </c>
      <c r="BD53" s="116">
        <v>-10722</v>
      </c>
      <c r="BE53" s="116">
        <v>-10083</v>
      </c>
      <c r="BF53" s="116">
        <v>240749.9</v>
      </c>
      <c r="BG53" s="116">
        <v>238530</v>
      </c>
      <c r="BH53" s="116">
        <v>237084.5</v>
      </c>
      <c r="BI53" s="116">
        <v>246415</v>
      </c>
      <c r="BJ53" s="116">
        <v>-6904</v>
      </c>
      <c r="BK53" s="116">
        <v>-132968.1</v>
      </c>
      <c r="BL53" s="116">
        <v>-135535.79999999999</v>
      </c>
      <c r="BM53" s="116">
        <v>-137454</v>
      </c>
      <c r="BN53" s="116">
        <v>-135570</v>
      </c>
      <c r="BO53" s="116">
        <v>-136445.20000000001</v>
      </c>
      <c r="BP53" s="116">
        <v>-141850</v>
      </c>
      <c r="BQ53" s="116">
        <v>-138336</v>
      </c>
      <c r="BR53" s="116">
        <v>-142321</v>
      </c>
      <c r="BS53" s="116">
        <v>-144106</v>
      </c>
      <c r="BT53" s="116">
        <v>-144642.9</v>
      </c>
      <c r="BU53" s="116">
        <v>-111801.4</v>
      </c>
      <c r="BV53" s="116">
        <v>-133886.70000000001</v>
      </c>
      <c r="BW53" s="116">
        <v>133529.60000000001</v>
      </c>
      <c r="BX53" s="116">
        <v>-137035</v>
      </c>
      <c r="BY53" s="116">
        <v>-139223</v>
      </c>
      <c r="BZ53" s="116">
        <v>-138725.9</v>
      </c>
      <c r="CA53" s="116">
        <v>-140926</v>
      </c>
      <c r="CB53" s="116">
        <v>-146628</v>
      </c>
      <c r="CC53" s="116">
        <v>-147263</v>
      </c>
      <c r="CD53" s="116">
        <v>-149810</v>
      </c>
      <c r="CE53" s="116">
        <v>-152018</v>
      </c>
      <c r="CF53" s="116">
        <v>361516</v>
      </c>
      <c r="CG53" s="116">
        <v>351510</v>
      </c>
      <c r="CH53" s="116">
        <v>-132752.9</v>
      </c>
      <c r="CI53" s="116">
        <v>-133124.6</v>
      </c>
      <c r="CJ53" s="116">
        <v>-134823.6</v>
      </c>
      <c r="CK53" s="116">
        <v>366458</v>
      </c>
      <c r="CL53" s="116">
        <v>363236</v>
      </c>
      <c r="CM53" s="116">
        <v>373045</v>
      </c>
      <c r="CN53" s="116">
        <v>368619</v>
      </c>
      <c r="CO53" s="116">
        <v>369119.5</v>
      </c>
      <c r="CP53" s="116">
        <v>376125</v>
      </c>
      <c r="CQ53" s="116">
        <v>374117</v>
      </c>
      <c r="CR53" s="116">
        <v>374190</v>
      </c>
      <c r="CS53" s="116">
        <v>401356</v>
      </c>
      <c r="CT53" s="116">
        <v>-4580.7</v>
      </c>
      <c r="CU53" s="116">
        <v>-4115.3999999999996</v>
      </c>
      <c r="CV53" s="116">
        <v>-114829</v>
      </c>
      <c r="CW53" s="116">
        <v>387929</v>
      </c>
      <c r="CX53" s="116">
        <v>412936</v>
      </c>
      <c r="CY53" s="116">
        <v>432527.6</v>
      </c>
      <c r="CZ53" s="116">
        <v>414055</v>
      </c>
      <c r="DA53" s="116">
        <v>414933</v>
      </c>
      <c r="DB53" s="116">
        <v>444141</v>
      </c>
      <c r="DC53" s="116">
        <v>447006</v>
      </c>
      <c r="DD53" s="116">
        <v>448486.3</v>
      </c>
      <c r="DE53" s="116">
        <v>489521.6</v>
      </c>
      <c r="DF53" s="116">
        <v>-2891.4</v>
      </c>
      <c r="DG53" s="116">
        <v>1205.5999999999999</v>
      </c>
      <c r="DH53" s="116">
        <v>561202</v>
      </c>
      <c r="DI53" s="116">
        <v>533938.5</v>
      </c>
      <c r="DJ53" s="116">
        <v>533867.19999999995</v>
      </c>
      <c r="DK53" s="116">
        <v>547175.19999999995</v>
      </c>
      <c r="DL53" s="116">
        <v>551555</v>
      </c>
      <c r="DM53" s="116">
        <v>553902</v>
      </c>
      <c r="DN53" s="116">
        <v>562392.6</v>
      </c>
      <c r="DO53" s="116">
        <v>563392.19999999995</v>
      </c>
      <c r="DP53" s="116">
        <v>566208.80000000005</v>
      </c>
      <c r="DQ53" s="116">
        <v>603088.69952913478</v>
      </c>
      <c r="DR53" s="116">
        <v>695</v>
      </c>
      <c r="DS53" s="116">
        <v>2292.6</v>
      </c>
      <c r="DT53" s="116">
        <v>3718.7</v>
      </c>
      <c r="DU53" s="116">
        <v>1125.3</v>
      </c>
      <c r="DV53" s="116">
        <v>3440.6</v>
      </c>
      <c r="DW53" s="116">
        <v>12664.3</v>
      </c>
      <c r="DX53" s="116">
        <v>9819</v>
      </c>
      <c r="DY53" s="116">
        <v>9966.5</v>
      </c>
      <c r="DZ53" s="116">
        <v>3370.2</v>
      </c>
      <c r="EA53" s="116">
        <v>33406.9</v>
      </c>
      <c r="EB53" s="116">
        <v>32643.200000000001</v>
      </c>
      <c r="EC53" s="116">
        <v>160462.07411622169</v>
      </c>
      <c r="ED53" s="116">
        <v>-3645</v>
      </c>
      <c r="EE53" s="116">
        <v>-3245.2</v>
      </c>
      <c r="EF53" s="116">
        <v>-10155</v>
      </c>
      <c r="EG53" s="116">
        <v>-17514.900000000001</v>
      </c>
      <c r="EH53" s="116">
        <v>-11133.9</v>
      </c>
      <c r="EI53" s="116">
        <v>12290.8</v>
      </c>
      <c r="EJ53" s="116">
        <v>28559</v>
      </c>
      <c r="EK53" s="116">
        <v>23978</v>
      </c>
      <c r="EL53" s="116">
        <v>25382.3</v>
      </c>
      <c r="EM53" s="116">
        <v>18964.3</v>
      </c>
      <c r="EN53" s="116">
        <v>39046.400000000001</v>
      </c>
      <c r="EO53" s="116">
        <v>61991.78185148078</v>
      </c>
      <c r="EP53" s="116">
        <v>1540.2</v>
      </c>
      <c r="EQ53" s="116">
        <v>8517.1</v>
      </c>
      <c r="ER53" s="116">
        <v>-2409.9</v>
      </c>
      <c r="ES53" s="116">
        <v>-10132.988665970761</v>
      </c>
      <c r="ET53" s="116">
        <v>-8800.7999999999993</v>
      </c>
      <c r="EU53" s="116">
        <v>300.3</v>
      </c>
      <c r="EV53" s="116">
        <v>4978</v>
      </c>
      <c r="EW53" s="116">
        <v>1793.3</v>
      </c>
      <c r="EX53" s="116">
        <v>-785.7</v>
      </c>
      <c r="EY53" s="116">
        <v>-7217.8</v>
      </c>
      <c r="EZ53" s="116">
        <v>18773.652578742316</v>
      </c>
      <c r="FA53" s="116">
        <v>140754.59339548435</v>
      </c>
      <c r="FB53" s="116">
        <v>3710.3</v>
      </c>
      <c r="FC53" s="116">
        <v>4527</v>
      </c>
      <c r="FD53" s="116">
        <v>1846.4</v>
      </c>
      <c r="FE53" s="116">
        <v>-6873.6</v>
      </c>
      <c r="FF53" s="116">
        <v>-4819.8</v>
      </c>
      <c r="FG53" s="116">
        <v>1713.4</v>
      </c>
      <c r="FH53" s="116">
        <v>36300</v>
      </c>
      <c r="FI53" s="116">
        <v>33502.400000000001</v>
      </c>
      <c r="FJ53" s="116">
        <v>28829.200000000001</v>
      </c>
      <c r="FK53" s="116">
        <v>242914.3</v>
      </c>
      <c r="FL53" s="116">
        <v>1113014.8999999999</v>
      </c>
      <c r="FM53" s="116">
        <v>1118589.7509065501</v>
      </c>
      <c r="FN53" s="116">
        <v>-2311.6</v>
      </c>
      <c r="FO53" s="116">
        <v>-6539.3</v>
      </c>
      <c r="FP53" s="116">
        <v>-11761.76523422</v>
      </c>
      <c r="FQ53" s="116">
        <v>268973.72035734</v>
      </c>
      <c r="FR53" s="116">
        <v>430466.72386276</v>
      </c>
      <c r="FS53" s="116">
        <v>460967.21370119997</v>
      </c>
      <c r="FT53" s="116">
        <v>430466.723</v>
      </c>
      <c r="FU53" s="116">
        <v>401343</v>
      </c>
      <c r="FV53" s="116">
        <v>707315.78765913995</v>
      </c>
      <c r="FW53" s="116">
        <v>699440.13678048004</v>
      </c>
      <c r="FX53" s="116">
        <v>711595.75553487998</v>
      </c>
      <c r="FY53" s="116">
        <v>723806.42170675995</v>
      </c>
      <c r="FZ53" s="116">
        <v>3996.84198096</v>
      </c>
      <c r="GA53" s="116">
        <v>20770.12255942</v>
      </c>
      <c r="GB53" s="116">
        <v>28969.133590109999</v>
      </c>
      <c r="GC53" s="116">
        <v>-28165.745259719999</v>
      </c>
      <c r="GD53" s="116">
        <v>44268.183170440003</v>
      </c>
      <c r="GE53" s="116">
        <v>240255.12618923001</v>
      </c>
      <c r="GF53" s="116">
        <v>425387.96558367001</v>
      </c>
      <c r="GG53" s="1">
        <v>424721.24310020002</v>
      </c>
      <c r="GH53" s="1">
        <v>422111.85792644997</v>
      </c>
      <c r="GI53" s="1">
        <v>406845.81927839998</v>
      </c>
      <c r="GJ53" s="1">
        <v>410982.43318276003</v>
      </c>
      <c r="GK53" s="1">
        <v>496144.6927429036</v>
      </c>
    </row>
    <row r="56" spans="1:193" x14ac:dyDescent="0.25">
      <c r="A56" s="81" t="s">
        <v>185</v>
      </c>
      <c r="B56" s="81" t="s">
        <v>2</v>
      </c>
      <c r="C56" s="81" t="s">
        <v>3</v>
      </c>
      <c r="D56" s="81" t="s">
        <v>4</v>
      </c>
      <c r="E56" s="81" t="s">
        <v>5</v>
      </c>
      <c r="F56" s="81" t="s">
        <v>6</v>
      </c>
      <c r="G56" s="81" t="s">
        <v>7</v>
      </c>
      <c r="H56" s="81" t="s">
        <v>8</v>
      </c>
      <c r="I56" s="81" t="s">
        <v>9</v>
      </c>
      <c r="J56" s="81" t="s">
        <v>10</v>
      </c>
      <c r="K56" s="81" t="s">
        <v>11</v>
      </c>
      <c r="L56" s="81" t="s">
        <v>12</v>
      </c>
      <c r="M56" s="81" t="s">
        <v>13</v>
      </c>
      <c r="N56" s="81" t="s">
        <v>14</v>
      </c>
      <c r="O56" s="81" t="s">
        <v>15</v>
      </c>
      <c r="P56" s="81" t="s">
        <v>16</v>
      </c>
      <c r="Q56" s="81" t="s">
        <v>17</v>
      </c>
      <c r="R56" s="81" t="s">
        <v>18</v>
      </c>
      <c r="S56" s="81" t="s">
        <v>19</v>
      </c>
      <c r="T56" s="81" t="s">
        <v>20</v>
      </c>
      <c r="U56" s="81" t="s">
        <v>21</v>
      </c>
      <c r="V56" s="81" t="s">
        <v>22</v>
      </c>
      <c r="W56" s="81" t="s">
        <v>23</v>
      </c>
      <c r="X56" s="81" t="s">
        <v>24</v>
      </c>
      <c r="Y56" s="81" t="s">
        <v>25</v>
      </c>
      <c r="Z56" s="81" t="s">
        <v>26</v>
      </c>
      <c r="AA56" s="81" t="s">
        <v>27</v>
      </c>
      <c r="AB56" s="81" t="s">
        <v>28</v>
      </c>
      <c r="AC56" s="81" t="s">
        <v>29</v>
      </c>
      <c r="AD56" s="81" t="s">
        <v>30</v>
      </c>
      <c r="AE56" s="81" t="s">
        <v>31</v>
      </c>
      <c r="AF56" s="81" t="s">
        <v>32</v>
      </c>
      <c r="AG56" s="81" t="s">
        <v>33</v>
      </c>
      <c r="AH56" s="81" t="s">
        <v>34</v>
      </c>
      <c r="AI56" s="81" t="s">
        <v>35</v>
      </c>
      <c r="AJ56" s="81" t="s">
        <v>36</v>
      </c>
      <c r="AK56" s="81" t="s">
        <v>37</v>
      </c>
      <c r="AL56" s="81" t="s">
        <v>38</v>
      </c>
      <c r="AM56" s="81" t="s">
        <v>39</v>
      </c>
      <c r="AN56" s="81" t="s">
        <v>40</v>
      </c>
      <c r="AO56" s="81" t="s">
        <v>41</v>
      </c>
      <c r="AP56" s="81" t="s">
        <v>42</v>
      </c>
      <c r="AQ56" s="81" t="s">
        <v>43</v>
      </c>
      <c r="AR56" s="81" t="s">
        <v>44</v>
      </c>
      <c r="AS56" s="81" t="s">
        <v>45</v>
      </c>
      <c r="AT56" s="81" t="s">
        <v>46</v>
      </c>
      <c r="AU56" s="81" t="s">
        <v>47</v>
      </c>
      <c r="AV56" s="81" t="s">
        <v>48</v>
      </c>
      <c r="AW56" s="81" t="s">
        <v>49</v>
      </c>
      <c r="AX56" s="81" t="s">
        <v>50</v>
      </c>
      <c r="AY56" s="81" t="s">
        <v>51</v>
      </c>
      <c r="AZ56" s="81" t="s">
        <v>52</v>
      </c>
      <c r="BA56" s="81" t="s">
        <v>53</v>
      </c>
      <c r="BB56" s="81" t="s">
        <v>54</v>
      </c>
      <c r="BC56" s="81" t="s">
        <v>55</v>
      </c>
      <c r="BD56" s="81" t="s">
        <v>56</v>
      </c>
      <c r="BE56" s="81" t="s">
        <v>57</v>
      </c>
      <c r="BF56" s="81" t="s">
        <v>58</v>
      </c>
      <c r="BG56" s="81" t="s">
        <v>59</v>
      </c>
      <c r="BH56" s="81" t="s">
        <v>60</v>
      </c>
      <c r="BI56" s="81" t="s">
        <v>61</v>
      </c>
      <c r="BJ56" s="81" t="s">
        <v>62</v>
      </c>
      <c r="BK56" s="81" t="s">
        <v>63</v>
      </c>
      <c r="BL56" s="81" t="s">
        <v>64</v>
      </c>
      <c r="BM56" s="81" t="s">
        <v>65</v>
      </c>
      <c r="BN56" s="81" t="s">
        <v>66</v>
      </c>
      <c r="BO56" s="81" t="s">
        <v>67</v>
      </c>
      <c r="BP56" s="81" t="s">
        <v>68</v>
      </c>
      <c r="BQ56" s="81" t="s">
        <v>69</v>
      </c>
      <c r="BR56" s="81" t="s">
        <v>70</v>
      </c>
      <c r="BS56" s="81" t="s">
        <v>71</v>
      </c>
      <c r="BT56" s="81" t="s">
        <v>72</v>
      </c>
      <c r="BU56" s="81" t="s">
        <v>73</v>
      </c>
      <c r="BV56" s="81" t="s">
        <v>74</v>
      </c>
      <c r="BW56" s="81" t="s">
        <v>75</v>
      </c>
      <c r="BX56" s="81" t="s">
        <v>76</v>
      </c>
      <c r="BY56" s="81" t="s">
        <v>77</v>
      </c>
      <c r="BZ56" s="81" t="s">
        <v>78</v>
      </c>
      <c r="CA56" s="81" t="s">
        <v>79</v>
      </c>
      <c r="CB56" s="81" t="s">
        <v>80</v>
      </c>
      <c r="CC56" s="81" t="s">
        <v>81</v>
      </c>
      <c r="CD56" s="81" t="s">
        <v>82</v>
      </c>
      <c r="CE56" s="81" t="s">
        <v>83</v>
      </c>
      <c r="CF56" s="81" t="s">
        <v>84</v>
      </c>
      <c r="CG56" s="81" t="s">
        <v>85</v>
      </c>
      <c r="CH56" s="81" t="s">
        <v>86</v>
      </c>
      <c r="CI56" s="81" t="s">
        <v>87</v>
      </c>
      <c r="CJ56" s="81" t="s">
        <v>88</v>
      </c>
      <c r="CK56" s="81" t="s">
        <v>89</v>
      </c>
      <c r="CL56" s="81" t="s">
        <v>90</v>
      </c>
      <c r="CM56" s="81" t="s">
        <v>91</v>
      </c>
      <c r="CN56" s="81" t="s">
        <v>92</v>
      </c>
      <c r="CO56" s="81" t="s">
        <v>93</v>
      </c>
      <c r="CP56" s="81" t="s">
        <v>94</v>
      </c>
      <c r="CQ56" s="81" t="s">
        <v>95</v>
      </c>
      <c r="CR56" s="81" t="s">
        <v>96</v>
      </c>
      <c r="CS56" s="81" t="s">
        <v>97</v>
      </c>
      <c r="CT56" s="81" t="s">
        <v>98</v>
      </c>
      <c r="CU56" s="81" t="s">
        <v>99</v>
      </c>
      <c r="CV56" s="81" t="s">
        <v>100</v>
      </c>
      <c r="CW56" s="81" t="s">
        <v>101</v>
      </c>
      <c r="CX56" s="81" t="s">
        <v>102</v>
      </c>
      <c r="CY56" s="81" t="s">
        <v>103</v>
      </c>
      <c r="CZ56" s="81" t="s">
        <v>104</v>
      </c>
      <c r="DA56" s="81" t="s">
        <v>105</v>
      </c>
      <c r="DB56" s="81" t="s">
        <v>106</v>
      </c>
      <c r="DC56" s="81" t="s">
        <v>107</v>
      </c>
      <c r="DD56" s="81" t="s">
        <v>108</v>
      </c>
      <c r="DE56" s="81" t="s">
        <v>109</v>
      </c>
      <c r="DF56" s="81" t="s">
        <v>110</v>
      </c>
      <c r="DG56" s="81" t="s">
        <v>111</v>
      </c>
      <c r="DH56" s="81" t="s">
        <v>112</v>
      </c>
      <c r="DI56" s="81" t="s">
        <v>113</v>
      </c>
      <c r="DJ56" s="81" t="s">
        <v>114</v>
      </c>
      <c r="DK56" s="81" t="s">
        <v>115</v>
      </c>
      <c r="DL56" s="81" t="s">
        <v>116</v>
      </c>
      <c r="DM56" s="81" t="s">
        <v>117</v>
      </c>
      <c r="DN56" s="81" t="s">
        <v>118</v>
      </c>
      <c r="DO56" s="81" t="s">
        <v>119</v>
      </c>
      <c r="DP56" s="81" t="s">
        <v>120</v>
      </c>
      <c r="DQ56" s="81" t="s">
        <v>121</v>
      </c>
      <c r="DR56" s="81" t="s">
        <v>122</v>
      </c>
      <c r="DS56" s="81" t="s">
        <v>123</v>
      </c>
      <c r="DT56" s="81" t="s">
        <v>124</v>
      </c>
      <c r="DU56" s="81" t="s">
        <v>125</v>
      </c>
      <c r="DV56" s="81" t="s">
        <v>126</v>
      </c>
      <c r="DW56" s="81" t="s">
        <v>127</v>
      </c>
      <c r="DX56" s="81" t="s">
        <v>128</v>
      </c>
      <c r="DY56" s="81" t="s">
        <v>129</v>
      </c>
      <c r="DZ56" s="81" t="s">
        <v>130</v>
      </c>
      <c r="EA56" s="81" t="s">
        <v>131</v>
      </c>
      <c r="EB56" s="81" t="s">
        <v>132</v>
      </c>
      <c r="EC56" s="81" t="s">
        <v>133</v>
      </c>
      <c r="ED56" s="81" t="s">
        <v>134</v>
      </c>
      <c r="EE56" s="81" t="s">
        <v>135</v>
      </c>
      <c r="EF56" s="81" t="s">
        <v>136</v>
      </c>
      <c r="EG56" s="81" t="s">
        <v>296</v>
      </c>
      <c r="EH56" s="81" t="s">
        <v>320</v>
      </c>
      <c r="EI56" s="81" t="s">
        <v>371</v>
      </c>
      <c r="EJ56" s="81" t="s">
        <v>372</v>
      </c>
      <c r="EK56" s="81" t="s">
        <v>373</v>
      </c>
      <c r="EL56" s="81" t="s">
        <v>374</v>
      </c>
      <c r="EM56" s="81" t="s">
        <v>375</v>
      </c>
      <c r="EN56" s="81" t="s">
        <v>376</v>
      </c>
      <c r="EO56" s="81" t="s">
        <v>377</v>
      </c>
      <c r="EP56" s="81" t="s">
        <v>378</v>
      </c>
      <c r="EQ56" s="81" t="s">
        <v>398</v>
      </c>
      <c r="ER56" s="81" t="s">
        <v>402</v>
      </c>
      <c r="ES56" s="81" t="s">
        <v>403</v>
      </c>
      <c r="ET56" s="81" t="s">
        <v>404</v>
      </c>
      <c r="EU56" s="81" t="s">
        <v>405</v>
      </c>
      <c r="EV56" s="81" t="s">
        <v>406</v>
      </c>
      <c r="EW56" s="81" t="s">
        <v>407</v>
      </c>
      <c r="EX56" s="81" t="s">
        <v>419</v>
      </c>
      <c r="EY56" s="81" t="s">
        <v>420</v>
      </c>
      <c r="EZ56" s="81" t="s">
        <v>421</v>
      </c>
      <c r="FA56" s="81" t="s">
        <v>422</v>
      </c>
      <c r="FB56" s="81" t="s">
        <v>424</v>
      </c>
      <c r="FC56" s="81" t="s">
        <v>425</v>
      </c>
      <c r="FD56" s="81" t="s">
        <v>426</v>
      </c>
      <c r="FE56" s="81" t="s">
        <v>427</v>
      </c>
      <c r="FF56" s="81" t="s">
        <v>427</v>
      </c>
      <c r="FG56" s="81" t="s">
        <v>427</v>
      </c>
      <c r="FH56" s="81" t="s">
        <v>430</v>
      </c>
      <c r="FI56" s="81" t="s">
        <v>431</v>
      </c>
      <c r="FJ56" s="81" t="s">
        <v>432</v>
      </c>
      <c r="FK56" s="81" t="s">
        <v>433</v>
      </c>
      <c r="FL56" s="81" t="s">
        <v>434</v>
      </c>
      <c r="FM56" s="81" t="s">
        <v>434</v>
      </c>
      <c r="FN56" s="143" t="s">
        <v>451</v>
      </c>
      <c r="FO56" s="81" t="s">
        <v>425</v>
      </c>
      <c r="FP56" s="143" t="s">
        <v>453</v>
      </c>
      <c r="FQ56" s="143" t="s">
        <v>454</v>
      </c>
      <c r="FR56" s="143" t="s">
        <v>455</v>
      </c>
      <c r="FS56" s="143" t="s">
        <v>456</v>
      </c>
      <c r="FT56" s="143" t="s">
        <v>457</v>
      </c>
      <c r="FU56" s="143" t="s">
        <v>458</v>
      </c>
      <c r="FV56" s="143" t="s">
        <v>485</v>
      </c>
      <c r="FW56" s="143" t="s">
        <v>486</v>
      </c>
      <c r="FX56" s="143" t="s">
        <v>489</v>
      </c>
      <c r="FY56" s="81" t="s">
        <v>490</v>
      </c>
      <c r="FZ56" s="162" t="s">
        <v>491</v>
      </c>
      <c r="GA56" s="163" t="s">
        <v>492</v>
      </c>
      <c r="GB56" s="163" t="s">
        <v>493</v>
      </c>
      <c r="GC56" s="143" t="s">
        <v>494</v>
      </c>
      <c r="GD56" s="143" t="s">
        <v>495</v>
      </c>
      <c r="GE56" s="143" t="s">
        <v>496</v>
      </c>
      <c r="GF56" s="143" t="s">
        <v>497</v>
      </c>
      <c r="GG56" s="143" t="s">
        <v>691</v>
      </c>
      <c r="GH56" s="143" t="s">
        <v>692</v>
      </c>
      <c r="GI56" s="143" t="s">
        <v>693</v>
      </c>
      <c r="GJ56" s="143" t="s">
        <v>694</v>
      </c>
      <c r="GK56" s="143" t="s">
        <v>695</v>
      </c>
    </row>
    <row r="57" spans="1:193" x14ac:dyDescent="0.25">
      <c r="A57" s="80" t="s">
        <v>137</v>
      </c>
      <c r="B57" s="2">
        <f t="shared" ref="B57:B103" si="257">B6</f>
        <v>117111.9</v>
      </c>
      <c r="C57" s="2">
        <f t="shared" ref="C57:M72" si="258">C6-B6</f>
        <v>114160.70000000001</v>
      </c>
      <c r="D57" s="2">
        <f t="shared" si="258"/>
        <v>140488.9</v>
      </c>
      <c r="E57" s="2">
        <f t="shared" si="258"/>
        <v>128058.59999999998</v>
      </c>
      <c r="F57" s="2">
        <f t="shared" si="258"/>
        <v>117688.90000000002</v>
      </c>
      <c r="G57" s="2">
        <f t="shared" si="258"/>
        <v>128908</v>
      </c>
      <c r="H57" s="2">
        <f t="shared" si="258"/>
        <v>133074.30000000005</v>
      </c>
      <c r="I57" s="2">
        <f t="shared" si="258"/>
        <v>126407.79999999993</v>
      </c>
      <c r="J57" s="2">
        <f t="shared" si="258"/>
        <v>128802.50000000012</v>
      </c>
      <c r="K57" s="2">
        <f t="shared" si="258"/>
        <v>155385.19999999995</v>
      </c>
      <c r="L57" s="2">
        <f t="shared" si="258"/>
        <v>140940.59999999986</v>
      </c>
      <c r="M57" s="2">
        <f t="shared" si="258"/>
        <v>207325.20000000019</v>
      </c>
      <c r="N57" s="2">
        <f t="shared" ref="N57:N103" si="259">N6</f>
        <v>172029.3</v>
      </c>
      <c r="O57" s="2">
        <f t="shared" ref="O57:Y72" si="260">O6-N6</f>
        <v>134458.90000000002</v>
      </c>
      <c r="P57" s="2">
        <f t="shared" si="260"/>
        <v>189228.5</v>
      </c>
      <c r="Q57" s="2">
        <f t="shared" si="260"/>
        <v>158550.99999999994</v>
      </c>
      <c r="R57" s="2">
        <f t="shared" si="260"/>
        <v>152767.40000000002</v>
      </c>
      <c r="S57" s="2">
        <f t="shared" si="260"/>
        <v>162636.60999999999</v>
      </c>
      <c r="T57" s="2">
        <f t="shared" si="260"/>
        <v>179073.40000000014</v>
      </c>
      <c r="U57" s="2">
        <f t="shared" si="260"/>
        <v>149487</v>
      </c>
      <c r="V57" s="2">
        <f t="shared" si="260"/>
        <v>154576.5</v>
      </c>
      <c r="W57" s="2">
        <f t="shared" si="260"/>
        <v>192718.69999999995</v>
      </c>
      <c r="X57" s="2">
        <f t="shared" si="260"/>
        <v>167847.5</v>
      </c>
      <c r="Y57" s="2">
        <f t="shared" si="260"/>
        <v>291327</v>
      </c>
      <c r="Z57" s="2">
        <f t="shared" ref="Z57:Z103" si="261">Z6</f>
        <v>198294.9</v>
      </c>
      <c r="AA57" s="2">
        <f t="shared" ref="AA57:AK72" si="262">AA6-Z6</f>
        <v>171010.4</v>
      </c>
      <c r="AB57" s="2">
        <f t="shared" si="262"/>
        <v>253729.2</v>
      </c>
      <c r="AC57" s="2">
        <f t="shared" si="262"/>
        <v>226056.69999999995</v>
      </c>
      <c r="AD57" s="2">
        <f t="shared" si="262"/>
        <v>174314.60000000009</v>
      </c>
      <c r="AE57" s="2">
        <f t="shared" si="262"/>
        <v>190990.30000000005</v>
      </c>
      <c r="AF57" s="2">
        <f t="shared" si="262"/>
        <v>231576.09999999986</v>
      </c>
      <c r="AG57" s="2">
        <f t="shared" si="262"/>
        <v>172305.5</v>
      </c>
      <c r="AH57" s="2">
        <f t="shared" si="262"/>
        <v>195408.19999999995</v>
      </c>
      <c r="AI57" s="2">
        <f t="shared" si="262"/>
        <v>223536.10000000009</v>
      </c>
      <c r="AJ57" s="2">
        <f t="shared" si="262"/>
        <v>162481.5</v>
      </c>
      <c r="AK57" s="2">
        <f t="shared" si="262"/>
        <v>290327.10000000009</v>
      </c>
      <c r="AL57" s="2">
        <f t="shared" ref="AL57:AL103" si="263">AL6</f>
        <v>204962.1</v>
      </c>
      <c r="AM57" s="2">
        <f t="shared" ref="AM57:AW72" si="264">AM6-AL6</f>
        <v>159017.80000000002</v>
      </c>
      <c r="AN57" s="2">
        <f t="shared" si="264"/>
        <v>234282.69999999995</v>
      </c>
      <c r="AO57" s="2">
        <f t="shared" si="264"/>
        <v>182443.59999999998</v>
      </c>
      <c r="AP57" s="2">
        <f t="shared" si="264"/>
        <v>154803</v>
      </c>
      <c r="AQ57" s="2">
        <f t="shared" si="264"/>
        <v>177831.60000000009</v>
      </c>
      <c r="AR57" s="2">
        <f t="shared" si="264"/>
        <v>214049.80000000005</v>
      </c>
      <c r="AS57" s="2">
        <f t="shared" si="264"/>
        <v>155398.5</v>
      </c>
      <c r="AT57" s="2">
        <f t="shared" si="264"/>
        <v>190923</v>
      </c>
      <c r="AU57" s="2">
        <f t="shared" si="264"/>
        <v>210575</v>
      </c>
      <c r="AV57" s="2">
        <f t="shared" si="264"/>
        <v>171870.19999999995</v>
      </c>
      <c r="AW57" s="2">
        <f t="shared" si="264"/>
        <v>307108.30000000005</v>
      </c>
      <c r="AX57" s="2">
        <f t="shared" ref="AX57:AX103" si="265">AX6</f>
        <v>208089.2</v>
      </c>
      <c r="AY57" s="2">
        <f t="shared" ref="AY57:BI72" si="266">AY6-AX6</f>
        <v>162275.70000000001</v>
      </c>
      <c r="AZ57" s="2">
        <f t="shared" si="266"/>
        <v>273368.5</v>
      </c>
      <c r="BA57" s="2">
        <f t="shared" si="266"/>
        <v>216011.59999999998</v>
      </c>
      <c r="BB57" s="2">
        <f t="shared" si="266"/>
        <v>184318.09999999998</v>
      </c>
      <c r="BC57" s="2">
        <f t="shared" si="266"/>
        <v>222313.79999999993</v>
      </c>
      <c r="BD57" s="2">
        <f t="shared" si="266"/>
        <v>217324.30000000005</v>
      </c>
      <c r="BE57" s="2">
        <f t="shared" si="266"/>
        <v>201684.30000000005</v>
      </c>
      <c r="BF57" s="2">
        <f t="shared" si="266"/>
        <v>247473</v>
      </c>
      <c r="BG57" s="2">
        <f t="shared" si="266"/>
        <v>226109.60000000009</v>
      </c>
      <c r="BH57" s="2">
        <f t="shared" si="266"/>
        <v>207549.5</v>
      </c>
      <c r="BI57" s="2">
        <f t="shared" si="266"/>
        <v>363582.19999999972</v>
      </c>
      <c r="BJ57" s="2">
        <f t="shared" ref="BJ57:BJ103" si="267">BJ6</f>
        <v>211210.4</v>
      </c>
      <c r="BK57" s="2">
        <f t="shared" ref="BK57:BU72" si="268">BK6-BJ6</f>
        <v>178742.30000000002</v>
      </c>
      <c r="BL57" s="2">
        <f t="shared" si="268"/>
        <v>281514.49999999994</v>
      </c>
      <c r="BM57" s="2">
        <f t="shared" si="268"/>
        <v>207948.20000000007</v>
      </c>
      <c r="BN57" s="2">
        <f t="shared" si="268"/>
        <v>227838.20000000007</v>
      </c>
      <c r="BO57" s="2">
        <f t="shared" si="268"/>
        <v>280481.29999999981</v>
      </c>
      <c r="BP57" s="2">
        <f t="shared" si="268"/>
        <v>218190.70000000019</v>
      </c>
      <c r="BQ57" s="2">
        <f t="shared" si="268"/>
        <v>220514.29999999981</v>
      </c>
      <c r="BR57" s="2">
        <f t="shared" si="268"/>
        <v>281538.39999999991</v>
      </c>
      <c r="BS57" s="2">
        <f t="shared" si="268"/>
        <v>218437.70000000019</v>
      </c>
      <c r="BT57" s="2">
        <f t="shared" si="268"/>
        <v>246414.39999999991</v>
      </c>
      <c r="BU57" s="2">
        <f t="shared" si="268"/>
        <v>451598.70000000019</v>
      </c>
      <c r="BV57" s="2">
        <f t="shared" ref="BV57:BV103" si="269">BV6</f>
        <v>233599.9</v>
      </c>
      <c r="BW57" s="2">
        <f t="shared" ref="BW57:CG72" si="270">BW6-BV6</f>
        <v>192434.30000000002</v>
      </c>
      <c r="BX57" s="2">
        <f t="shared" si="270"/>
        <v>330756.99999999994</v>
      </c>
      <c r="BY57" s="2">
        <f t="shared" si="270"/>
        <v>227495.70000000007</v>
      </c>
      <c r="BZ57" s="2">
        <f t="shared" si="270"/>
        <v>250029.70000000007</v>
      </c>
      <c r="CA57" s="2">
        <f t="shared" si="270"/>
        <v>309623.39999999991</v>
      </c>
      <c r="CB57" s="2">
        <f t="shared" si="270"/>
        <v>239338.10000000009</v>
      </c>
      <c r="CC57" s="2">
        <f t="shared" si="270"/>
        <v>222240</v>
      </c>
      <c r="CD57" s="2">
        <f t="shared" si="270"/>
        <v>306328.10000000009</v>
      </c>
      <c r="CE57" s="2">
        <f t="shared" si="270"/>
        <v>252580.19999999972</v>
      </c>
      <c r="CF57" s="2">
        <f t="shared" si="270"/>
        <v>244005.5</v>
      </c>
      <c r="CG57" s="2">
        <f t="shared" si="270"/>
        <v>465869.39999999991</v>
      </c>
      <c r="CH57" s="2">
        <f t="shared" ref="CH57:CH103" si="271">CH6</f>
        <v>257167.2</v>
      </c>
      <c r="CI57" s="2">
        <f t="shared" ref="CI57:CS72" si="272">CI6-CH6</f>
        <v>241497.89999999997</v>
      </c>
      <c r="CJ57" s="2">
        <f t="shared" si="272"/>
        <v>341518.30000000005</v>
      </c>
      <c r="CK57" s="2">
        <f t="shared" si="272"/>
        <v>265688.90000000002</v>
      </c>
      <c r="CL57" s="2">
        <f t="shared" si="272"/>
        <v>250636.59999999986</v>
      </c>
      <c r="CM57" s="2">
        <f t="shared" si="272"/>
        <v>311114.20000000019</v>
      </c>
      <c r="CN57" s="2">
        <f t="shared" si="272"/>
        <v>273393</v>
      </c>
      <c r="CO57" s="2">
        <f t="shared" si="272"/>
        <v>237812.60000000009</v>
      </c>
      <c r="CP57" s="2">
        <f t="shared" si="272"/>
        <v>315003.39999999991</v>
      </c>
      <c r="CQ57" s="2">
        <f t="shared" si="272"/>
        <v>278049.10000000009</v>
      </c>
      <c r="CR57" s="2">
        <f t="shared" si="272"/>
        <v>263896.19999999972</v>
      </c>
      <c r="CS57" s="2">
        <f t="shared" si="272"/>
        <v>501538.30000000028</v>
      </c>
      <c r="CT57" s="2">
        <f t="shared" ref="CT57:CT103" si="273">CT6</f>
        <v>280280.5</v>
      </c>
      <c r="CU57" s="2">
        <f t="shared" ref="CU57:DE72" si="274">CU6-CT6</f>
        <v>245474.19999999995</v>
      </c>
      <c r="CV57" s="2">
        <f t="shared" si="274"/>
        <v>360744.60000000009</v>
      </c>
      <c r="CW57" s="2">
        <f t="shared" si="274"/>
        <v>309409</v>
      </c>
      <c r="CX57" s="2">
        <f t="shared" si="274"/>
        <v>265637.19999999995</v>
      </c>
      <c r="CY57" s="2">
        <f t="shared" si="274"/>
        <v>345790.80000000005</v>
      </c>
      <c r="CZ57" s="2">
        <f t="shared" si="274"/>
        <v>278782.30000000005</v>
      </c>
      <c r="DA57" s="2">
        <f t="shared" si="274"/>
        <v>258907.5</v>
      </c>
      <c r="DB57" s="2">
        <f t="shared" si="274"/>
        <v>352855.39999999991</v>
      </c>
      <c r="DC57" s="2">
        <f t="shared" si="274"/>
        <v>290471.70000000019</v>
      </c>
      <c r="DD57" s="2">
        <f t="shared" si="274"/>
        <v>272599.89999999991</v>
      </c>
      <c r="DE57" s="2">
        <f t="shared" si="274"/>
        <v>539026.5</v>
      </c>
      <c r="DF57" s="2">
        <f t="shared" ref="DF57:DF103" si="275">DF6</f>
        <v>303412.8</v>
      </c>
      <c r="DG57" s="2">
        <f t="shared" ref="DG57:DQ72" si="276">DG6-DF6</f>
        <v>278960.8</v>
      </c>
      <c r="DH57" s="2">
        <f t="shared" si="276"/>
        <v>420971.1</v>
      </c>
      <c r="DI57" s="2">
        <f t="shared" si="276"/>
        <v>314162.19999999995</v>
      </c>
      <c r="DJ57" s="2">
        <f t="shared" si="276"/>
        <v>259799.30000000005</v>
      </c>
      <c r="DK57" s="2">
        <f t="shared" si="276"/>
        <v>375190.19999999995</v>
      </c>
      <c r="DL57" s="2">
        <f t="shared" si="276"/>
        <v>306328.39999999991</v>
      </c>
      <c r="DM57" s="2">
        <f t="shared" si="276"/>
        <v>294484.08000000007</v>
      </c>
      <c r="DN57" s="2">
        <f t="shared" si="276"/>
        <v>368587.62000000011</v>
      </c>
      <c r="DO57" s="2">
        <f t="shared" si="276"/>
        <v>319429.79999999981</v>
      </c>
      <c r="DP57" s="2">
        <f t="shared" si="276"/>
        <v>315793.10000000009</v>
      </c>
      <c r="DQ57" s="2">
        <f t="shared" si="276"/>
        <v>623777.10000000009</v>
      </c>
      <c r="DR57" s="2">
        <f t="shared" ref="DR57:DR103" si="277">DR6</f>
        <v>330874.09999999998</v>
      </c>
      <c r="DS57" s="2">
        <f t="shared" ref="DS57:EC72" si="278">DS6-DR6</f>
        <v>299256.80000000005</v>
      </c>
      <c r="DT57" s="2">
        <f t="shared" si="278"/>
        <v>446675.4</v>
      </c>
      <c r="DU57" s="2">
        <f t="shared" si="278"/>
        <v>336934</v>
      </c>
      <c r="DV57" s="2">
        <f t="shared" si="278"/>
        <v>306894.09999999986</v>
      </c>
      <c r="DW57" s="2">
        <f t="shared" si="278"/>
        <v>434710.39999999991</v>
      </c>
      <c r="DX57" s="2">
        <f t="shared" si="278"/>
        <v>341297.70000000019</v>
      </c>
      <c r="DY57" s="2">
        <f t="shared" si="278"/>
        <v>286138.10000000009</v>
      </c>
      <c r="DZ57" s="2">
        <f t="shared" si="278"/>
        <v>418457.89999999991</v>
      </c>
      <c r="EA57" s="2">
        <f t="shared" si="278"/>
        <v>328087.70000000019</v>
      </c>
      <c r="EB57" s="2">
        <f t="shared" si="278"/>
        <v>347566.59999999963</v>
      </c>
      <c r="EC57" s="2">
        <f t="shared" si="278"/>
        <v>687966.29999999981</v>
      </c>
      <c r="ED57" s="2">
        <f t="shared" ref="ED57:ED104" si="279">ED6</f>
        <v>376494.5</v>
      </c>
      <c r="EE57" s="2">
        <f t="shared" ref="EE57:EF72" si="280">EE6-ED6</f>
        <v>302253.40000000002</v>
      </c>
      <c r="EF57" s="2">
        <f t="shared" si="280"/>
        <v>517247.6</v>
      </c>
      <c r="EG57" s="2">
        <f t="shared" ref="EG57:EM68" si="281">IF(EG6="","",EG6-EF6)</f>
        <v>318931.69999999995</v>
      </c>
      <c r="EH57" s="2">
        <f t="shared" si="281"/>
        <v>345518.5</v>
      </c>
      <c r="EI57" s="2">
        <f t="shared" si="281"/>
        <v>453078.90000000014</v>
      </c>
      <c r="EJ57" s="2">
        <f t="shared" si="281"/>
        <v>321735</v>
      </c>
      <c r="EK57" s="2">
        <f t="shared" si="281"/>
        <v>300868.19999999972</v>
      </c>
      <c r="EL57" s="2">
        <f t="shared" si="281"/>
        <v>450915</v>
      </c>
      <c r="EM57" s="2">
        <f t="shared" si="281"/>
        <v>327543.40000000037</v>
      </c>
      <c r="EN57" s="2">
        <f t="shared" ref="EN57:EN104" si="282">IF(EN6="","",EN6-EM6)</f>
        <v>372846</v>
      </c>
      <c r="EO57" s="2">
        <f t="shared" ref="EO57:EO104" si="283">IF(EO6="","",EO6-EN6)</f>
        <v>655486.29999999981</v>
      </c>
      <c r="EP57" s="2">
        <f t="shared" ref="EP57:EP104" si="284">EP6</f>
        <v>384518.9</v>
      </c>
      <c r="EQ57" s="2">
        <f t="shared" ref="EQ57:EQ104" si="285">EQ6-EP6</f>
        <v>298364.19999999995</v>
      </c>
      <c r="ER57" s="2">
        <f t="shared" ref="ER57:ER104" si="286">ER6-EQ6</f>
        <v>497244.79999999993</v>
      </c>
      <c r="ES57" s="2">
        <f t="shared" ref="ES57:EX104" si="287">IF(ES6="","",ES6-ER6)</f>
        <v>392828</v>
      </c>
      <c r="ET57" s="2">
        <f t="shared" si="287"/>
        <v>320032.5</v>
      </c>
      <c r="EU57" s="2">
        <f t="shared" si="287"/>
        <v>450390.80000000028</v>
      </c>
      <c r="EV57" s="2">
        <f t="shared" si="287"/>
        <v>354713.39999999991</v>
      </c>
      <c r="EW57" s="2">
        <f t="shared" si="287"/>
        <v>311193.19999999972</v>
      </c>
      <c r="EX57" s="2">
        <f t="shared" si="287"/>
        <v>414833</v>
      </c>
      <c r="EY57" s="2">
        <f t="shared" ref="EY57:FA71" si="288">IF(EY6="","",EY6-EX6)</f>
        <v>363035.80000000028</v>
      </c>
      <c r="EZ57" s="2">
        <f t="shared" si="288"/>
        <v>369797.5</v>
      </c>
      <c r="FA57" s="2">
        <f t="shared" si="288"/>
        <v>799703.19999999972</v>
      </c>
      <c r="FB57" s="2">
        <f t="shared" ref="FB57:FB104" si="289">FB6</f>
        <v>472490.4</v>
      </c>
      <c r="FC57" s="2">
        <f t="shared" ref="FC57:FG104" si="290">FC6-FB6</f>
        <v>325271.90000000002</v>
      </c>
      <c r="FD57" s="2">
        <f t="shared" si="290"/>
        <v>559280.09999999986</v>
      </c>
      <c r="FE57" s="2">
        <f t="shared" si="290"/>
        <v>360583.5</v>
      </c>
      <c r="FF57" s="2">
        <f t="shared" si="290"/>
        <v>367476.60000000009</v>
      </c>
      <c r="FG57" s="2">
        <f t="shared" si="290"/>
        <v>443707.89999999991</v>
      </c>
      <c r="FH57" s="2">
        <f t="shared" ref="FH57:FH104" si="291">FH6-FG6</f>
        <v>368585.60000000009</v>
      </c>
      <c r="FI57" s="2">
        <f t="shared" ref="FI57:FJ71" si="292">FI6-FH6</f>
        <v>440539.29999999981</v>
      </c>
      <c r="FJ57" s="2">
        <f t="shared" si="292"/>
        <v>465348.10000000009</v>
      </c>
      <c r="FK57" s="2">
        <f t="shared" ref="FK57:FK104" si="293">FK6-FJ6</f>
        <v>434341.10000000009</v>
      </c>
      <c r="FL57" s="2">
        <f t="shared" ref="FL57:FM104" si="294">FL6-FK6</f>
        <v>403906.79999999981</v>
      </c>
      <c r="FM57" s="2">
        <f t="shared" si="294"/>
        <v>714617.11450908054</v>
      </c>
      <c r="FN57" s="2">
        <f t="shared" ref="FN57:FN104" si="295">FN6</f>
        <v>454164.6</v>
      </c>
      <c r="FO57" s="2">
        <f t="shared" ref="FO57:FT104" si="296">FO6-FN6</f>
        <v>373239.5</v>
      </c>
      <c r="FP57" s="2">
        <f t="shared" si="296"/>
        <v>539168.11247748008</v>
      </c>
      <c r="FQ57" s="2">
        <f t="shared" si="296"/>
        <v>306340.45821161987</v>
      </c>
      <c r="FR57" s="2">
        <f t="shared" si="296"/>
        <v>325943.20434812014</v>
      </c>
      <c r="FS57" s="2">
        <f t="shared" si="296"/>
        <v>311243.81511773006</v>
      </c>
      <c r="FT57" s="2">
        <f t="shared" si="296"/>
        <v>322501.81269860966</v>
      </c>
      <c r="FU57" s="2">
        <f t="shared" ref="FU57:GC72" si="297">FU6-FT6</f>
        <v>311049.47883267002</v>
      </c>
      <c r="FV57" s="2">
        <f t="shared" si="297"/>
        <v>424865.59797020024</v>
      </c>
      <c r="FW57" s="2">
        <f t="shared" si="297"/>
        <v>367840.40353073971</v>
      </c>
      <c r="FX57" s="2">
        <f t="shared" si="297"/>
        <v>378237.87459328026</v>
      </c>
      <c r="FY57" s="2">
        <f t="shared" si="297"/>
        <v>661457.68838160019</v>
      </c>
      <c r="FZ57" s="164">
        <f t="shared" ref="FZ57:FZ104" si="298">FZ6</f>
        <v>484264.97990032</v>
      </c>
      <c r="GA57" s="2">
        <f t="shared" si="297"/>
        <v>428127.55323778006</v>
      </c>
      <c r="GB57" s="2">
        <f t="shared" si="297"/>
        <v>825866.05058079003</v>
      </c>
      <c r="GC57" s="2">
        <f t="shared" si="297"/>
        <v>455879.96850657999</v>
      </c>
      <c r="GD57" s="2">
        <f t="shared" ref="GD57:GD104" si="299">GD6-GC6</f>
        <v>420257.68496773997</v>
      </c>
      <c r="GE57" s="2">
        <f t="shared" ref="GE57:GF104" si="300">GE6-GD6</f>
        <v>533484.82682667999</v>
      </c>
      <c r="GF57" s="2">
        <f t="shared" si="300"/>
        <v>445804.69290112983</v>
      </c>
      <c r="GG57" s="2">
        <f t="shared" ref="GG57:GG104" si="301">GG6-GF6</f>
        <v>431786.47422938002</v>
      </c>
      <c r="GH57" s="2">
        <f t="shared" ref="GH57:GH104" si="302">GH6-GG6</f>
        <v>529379.74457850028</v>
      </c>
      <c r="GI57" s="2">
        <f t="shared" ref="GI57:GI104" si="303">GI6-GH6</f>
        <v>487532.73510256968</v>
      </c>
      <c r="GJ57" s="2">
        <f t="shared" ref="GJ57:GK104" si="304">GJ6-GI6</f>
        <v>483444.25675224978</v>
      </c>
      <c r="GK57" s="2">
        <f t="shared" si="304"/>
        <v>800381.84163718019</v>
      </c>
    </row>
    <row r="58" spans="1:193" x14ac:dyDescent="0.25">
      <c r="A58" s="81" t="s">
        <v>138</v>
      </c>
      <c r="B58" s="2">
        <f t="shared" si="257"/>
        <v>117111.9</v>
      </c>
      <c r="C58" s="2">
        <f t="shared" si="258"/>
        <v>114160.70000000001</v>
      </c>
      <c r="D58" s="2">
        <f t="shared" si="258"/>
        <v>140476.9</v>
      </c>
      <c r="E58" s="2">
        <f t="shared" si="258"/>
        <v>128058.59999999998</v>
      </c>
      <c r="F58" s="2">
        <f t="shared" si="258"/>
        <v>117688.90000000002</v>
      </c>
      <c r="G58" s="2">
        <f t="shared" si="258"/>
        <v>128830</v>
      </c>
      <c r="H58" s="2">
        <f t="shared" si="258"/>
        <v>133074.30000000005</v>
      </c>
      <c r="I58" s="2">
        <f t="shared" si="258"/>
        <v>126397.79999999993</v>
      </c>
      <c r="J58" s="2">
        <f t="shared" si="258"/>
        <v>128735.00000000012</v>
      </c>
      <c r="K58" s="2">
        <f t="shared" si="258"/>
        <v>155379.79999999981</v>
      </c>
      <c r="L58" s="2">
        <f t="shared" si="258"/>
        <v>140632.60000000009</v>
      </c>
      <c r="M58" s="2">
        <f t="shared" si="258"/>
        <v>207241.60000000009</v>
      </c>
      <c r="N58" s="2">
        <f t="shared" si="259"/>
        <v>172029.3</v>
      </c>
      <c r="O58" s="2">
        <f t="shared" si="260"/>
        <v>134458.90000000002</v>
      </c>
      <c r="P58" s="2">
        <f t="shared" si="260"/>
        <v>189188.5</v>
      </c>
      <c r="Q58" s="2">
        <f t="shared" si="260"/>
        <v>158535.99999999994</v>
      </c>
      <c r="R58" s="2">
        <f t="shared" si="260"/>
        <v>152767.40000000002</v>
      </c>
      <c r="S58" s="2">
        <f t="shared" si="260"/>
        <v>162596.60999999999</v>
      </c>
      <c r="T58" s="2">
        <f t="shared" si="260"/>
        <v>179014.19999999995</v>
      </c>
      <c r="U58" s="2">
        <f t="shared" si="260"/>
        <v>149487</v>
      </c>
      <c r="V58" s="2">
        <f t="shared" si="260"/>
        <v>154571.80000000005</v>
      </c>
      <c r="W58" s="2">
        <f t="shared" si="260"/>
        <v>192718.69999999995</v>
      </c>
      <c r="X58" s="2">
        <f t="shared" si="260"/>
        <v>167797.5</v>
      </c>
      <c r="Y58" s="2">
        <f t="shared" si="260"/>
        <v>291286.00000000023</v>
      </c>
      <c r="Z58" s="2">
        <f t="shared" si="261"/>
        <v>198294.9</v>
      </c>
      <c r="AA58" s="2">
        <f t="shared" si="262"/>
        <v>170970.4</v>
      </c>
      <c r="AB58" s="2">
        <f t="shared" si="262"/>
        <v>253729.2</v>
      </c>
      <c r="AC58" s="2">
        <f t="shared" si="262"/>
        <v>226050.69999999995</v>
      </c>
      <c r="AD58" s="2">
        <f t="shared" si="262"/>
        <v>174175.60000000009</v>
      </c>
      <c r="AE58" s="2">
        <f t="shared" si="262"/>
        <v>190990.30000000005</v>
      </c>
      <c r="AF58" s="2">
        <f t="shared" si="262"/>
        <v>231449.29999999981</v>
      </c>
      <c r="AG58" s="2">
        <f t="shared" si="262"/>
        <v>172305.5</v>
      </c>
      <c r="AH58" s="2">
        <f t="shared" si="262"/>
        <v>195408.20000000019</v>
      </c>
      <c r="AI58" s="2">
        <f t="shared" si="262"/>
        <v>223536.09999999986</v>
      </c>
      <c r="AJ58" s="2">
        <f t="shared" si="262"/>
        <v>162481.50000000023</v>
      </c>
      <c r="AK58" s="2">
        <f t="shared" si="262"/>
        <v>290159.5</v>
      </c>
      <c r="AL58" s="2">
        <f t="shared" si="263"/>
        <v>204962.1</v>
      </c>
      <c r="AM58" s="2">
        <f t="shared" si="264"/>
        <v>159017.80000000002</v>
      </c>
      <c r="AN58" s="2">
        <f t="shared" si="264"/>
        <v>234282.69999999995</v>
      </c>
      <c r="AO58" s="2">
        <f t="shared" si="264"/>
        <v>182443.59999999998</v>
      </c>
      <c r="AP58" s="2">
        <f t="shared" si="264"/>
        <v>154803</v>
      </c>
      <c r="AQ58" s="2">
        <f t="shared" si="264"/>
        <v>177831.60000000009</v>
      </c>
      <c r="AR58" s="2">
        <f t="shared" si="264"/>
        <v>214049.80000000005</v>
      </c>
      <c r="AS58" s="2">
        <f t="shared" si="264"/>
        <v>155398.5</v>
      </c>
      <c r="AT58" s="2">
        <f t="shared" si="264"/>
        <v>190923</v>
      </c>
      <c r="AU58" s="2">
        <f t="shared" si="264"/>
        <v>210575</v>
      </c>
      <c r="AV58" s="2">
        <f t="shared" si="264"/>
        <v>170388.5</v>
      </c>
      <c r="AW58" s="2">
        <f t="shared" si="264"/>
        <v>304462.5</v>
      </c>
      <c r="AX58" s="2">
        <f t="shared" si="265"/>
        <v>208089.2</v>
      </c>
      <c r="AY58" s="2">
        <f t="shared" si="266"/>
        <v>162275.70000000001</v>
      </c>
      <c r="AZ58" s="2">
        <f t="shared" si="266"/>
        <v>273346.5</v>
      </c>
      <c r="BA58" s="2">
        <f t="shared" si="266"/>
        <v>215930.59999999998</v>
      </c>
      <c r="BB58" s="2">
        <f t="shared" si="266"/>
        <v>184318.09999999998</v>
      </c>
      <c r="BC58" s="2">
        <f t="shared" si="266"/>
        <v>222313.79999999993</v>
      </c>
      <c r="BD58" s="2">
        <f t="shared" si="266"/>
        <v>217278.30000000005</v>
      </c>
      <c r="BE58" s="2">
        <f t="shared" si="266"/>
        <v>201668.30000000005</v>
      </c>
      <c r="BF58" s="2">
        <f t="shared" si="266"/>
        <v>247359.60000000009</v>
      </c>
      <c r="BG58" s="2">
        <f t="shared" si="266"/>
        <v>225154.10000000009</v>
      </c>
      <c r="BH58" s="2">
        <f t="shared" si="266"/>
        <v>207494</v>
      </c>
      <c r="BI58" s="2">
        <f t="shared" si="266"/>
        <v>363582.19999999972</v>
      </c>
      <c r="BJ58" s="2">
        <f t="shared" si="267"/>
        <v>211210.4</v>
      </c>
      <c r="BK58" s="2">
        <f t="shared" si="268"/>
        <v>178742.30000000002</v>
      </c>
      <c r="BL58" s="2">
        <f t="shared" si="268"/>
        <v>281498.99999999994</v>
      </c>
      <c r="BM58" s="2">
        <f t="shared" si="268"/>
        <v>207948.20000000007</v>
      </c>
      <c r="BN58" s="2">
        <f t="shared" si="268"/>
        <v>227838.20000000007</v>
      </c>
      <c r="BO58" s="2">
        <f t="shared" si="268"/>
        <v>280443.29999999981</v>
      </c>
      <c r="BP58" s="2">
        <f t="shared" si="268"/>
        <v>218165.70000000019</v>
      </c>
      <c r="BQ58" s="2">
        <f t="shared" si="268"/>
        <v>220514.29999999981</v>
      </c>
      <c r="BR58" s="2">
        <f t="shared" si="268"/>
        <v>281453.39999999991</v>
      </c>
      <c r="BS58" s="2">
        <f t="shared" si="268"/>
        <v>218362.20000000019</v>
      </c>
      <c r="BT58" s="2">
        <f t="shared" si="268"/>
        <v>246358.10000000009</v>
      </c>
      <c r="BU58" s="2">
        <f t="shared" si="268"/>
        <v>451598.69999999972</v>
      </c>
      <c r="BV58" s="2">
        <f t="shared" si="269"/>
        <v>233599.9</v>
      </c>
      <c r="BW58" s="2">
        <f t="shared" si="270"/>
        <v>192404.30000000002</v>
      </c>
      <c r="BX58" s="2">
        <f t="shared" si="270"/>
        <v>330756.99999999994</v>
      </c>
      <c r="BY58" s="2">
        <f t="shared" si="270"/>
        <v>227495.70000000007</v>
      </c>
      <c r="BZ58" s="2">
        <f t="shared" si="270"/>
        <v>250029.70000000007</v>
      </c>
      <c r="CA58" s="2">
        <f t="shared" si="270"/>
        <v>309623.39999999991</v>
      </c>
      <c r="CB58" s="2">
        <f t="shared" si="270"/>
        <v>239285.10000000009</v>
      </c>
      <c r="CC58" s="2">
        <f t="shared" si="270"/>
        <v>222240</v>
      </c>
      <c r="CD58" s="2">
        <f t="shared" si="270"/>
        <v>302479.5</v>
      </c>
      <c r="CE58" s="2">
        <f t="shared" si="270"/>
        <v>252580.19999999972</v>
      </c>
      <c r="CF58" s="2">
        <f t="shared" si="270"/>
        <v>244003.80000000028</v>
      </c>
      <c r="CG58" s="2">
        <f t="shared" si="270"/>
        <v>465869.39999999991</v>
      </c>
      <c r="CH58" s="2">
        <f t="shared" si="271"/>
        <v>257167.2</v>
      </c>
      <c r="CI58" s="2">
        <f t="shared" si="272"/>
        <v>241497.89999999997</v>
      </c>
      <c r="CJ58" s="2">
        <f t="shared" si="272"/>
        <v>341518.30000000005</v>
      </c>
      <c r="CK58" s="2">
        <f t="shared" si="272"/>
        <v>265688.90000000002</v>
      </c>
      <c r="CL58" s="2">
        <f t="shared" si="272"/>
        <v>250636.59999999986</v>
      </c>
      <c r="CM58" s="2">
        <f t="shared" si="272"/>
        <v>311114.20000000019</v>
      </c>
      <c r="CN58" s="2">
        <f t="shared" si="272"/>
        <v>273393</v>
      </c>
      <c r="CO58" s="2">
        <f t="shared" si="272"/>
        <v>237812.60000000009</v>
      </c>
      <c r="CP58" s="2">
        <f t="shared" si="272"/>
        <v>315003.39999999991</v>
      </c>
      <c r="CQ58" s="2">
        <f t="shared" si="272"/>
        <v>277756.89999999991</v>
      </c>
      <c r="CR58" s="2">
        <f t="shared" si="272"/>
        <v>263896.10000000009</v>
      </c>
      <c r="CS58" s="2">
        <f t="shared" si="272"/>
        <v>500717.39999999991</v>
      </c>
      <c r="CT58" s="2">
        <f t="shared" si="273"/>
        <v>280280.5</v>
      </c>
      <c r="CU58" s="2">
        <f t="shared" si="274"/>
        <v>245474.19999999995</v>
      </c>
      <c r="CV58" s="2">
        <f t="shared" si="274"/>
        <v>360744.60000000009</v>
      </c>
      <c r="CW58" s="2">
        <f t="shared" si="274"/>
        <v>309409</v>
      </c>
      <c r="CX58" s="2">
        <f t="shared" si="274"/>
        <v>265637.19999999995</v>
      </c>
      <c r="CY58" s="2">
        <f t="shared" si="274"/>
        <v>345790.80000000005</v>
      </c>
      <c r="CZ58" s="2">
        <f t="shared" si="274"/>
        <v>278001.80000000005</v>
      </c>
      <c r="DA58" s="2">
        <f t="shared" si="274"/>
        <v>258907.5</v>
      </c>
      <c r="DB58" s="2">
        <f t="shared" si="274"/>
        <v>352234.69999999972</v>
      </c>
      <c r="DC58" s="2">
        <f t="shared" si="274"/>
        <v>290471.70000000019</v>
      </c>
      <c r="DD58" s="2">
        <f t="shared" si="274"/>
        <v>272599.89999999991</v>
      </c>
      <c r="DE58" s="2">
        <f t="shared" si="274"/>
        <v>537967.70000000019</v>
      </c>
      <c r="DF58" s="2">
        <f t="shared" si="275"/>
        <v>303412.8</v>
      </c>
      <c r="DG58" s="2">
        <f t="shared" si="276"/>
        <v>278891.50000000006</v>
      </c>
      <c r="DH58" s="2">
        <f t="shared" si="276"/>
        <v>420971.1</v>
      </c>
      <c r="DI58" s="2">
        <f t="shared" si="276"/>
        <v>314162.20000000007</v>
      </c>
      <c r="DJ58" s="2">
        <f t="shared" si="276"/>
        <v>259755.5</v>
      </c>
      <c r="DK58" s="2">
        <f t="shared" si="276"/>
        <v>374464</v>
      </c>
      <c r="DL58" s="2">
        <f t="shared" si="276"/>
        <v>306328.39999999991</v>
      </c>
      <c r="DM58" s="2">
        <f t="shared" si="276"/>
        <v>294481.2799999998</v>
      </c>
      <c r="DN58" s="2">
        <f t="shared" si="276"/>
        <v>368570.8200000003</v>
      </c>
      <c r="DO58" s="2">
        <f t="shared" si="276"/>
        <v>319369.19999999972</v>
      </c>
      <c r="DP58" s="2">
        <f t="shared" si="276"/>
        <v>315744.40000000037</v>
      </c>
      <c r="DQ58" s="2">
        <f t="shared" si="276"/>
        <v>624002.09999999963</v>
      </c>
      <c r="DR58" s="2">
        <f t="shared" si="277"/>
        <v>326394.7</v>
      </c>
      <c r="DS58" s="2">
        <f t="shared" si="278"/>
        <v>299256.7</v>
      </c>
      <c r="DT58" s="2">
        <f t="shared" si="278"/>
        <v>446675.4</v>
      </c>
      <c r="DU58" s="2">
        <f t="shared" si="278"/>
        <v>336934</v>
      </c>
      <c r="DV58" s="2">
        <f t="shared" si="278"/>
        <v>306757.69999999995</v>
      </c>
      <c r="DW58" s="2">
        <f t="shared" si="278"/>
        <v>434710.39999999991</v>
      </c>
      <c r="DX58" s="2">
        <f t="shared" si="278"/>
        <v>341434.10000000009</v>
      </c>
      <c r="DY58" s="2">
        <f t="shared" si="278"/>
        <v>286138.10000000009</v>
      </c>
      <c r="DZ58" s="2">
        <f t="shared" si="278"/>
        <v>418457.89999999991</v>
      </c>
      <c r="EA58" s="2">
        <f t="shared" si="278"/>
        <v>328087.70000000019</v>
      </c>
      <c r="EB58" s="2">
        <f t="shared" si="278"/>
        <v>347566.59999999963</v>
      </c>
      <c r="EC58" s="2">
        <f t="shared" si="278"/>
        <v>687913.90000000037</v>
      </c>
      <c r="ED58" s="2">
        <f t="shared" si="279"/>
        <v>370609.7</v>
      </c>
      <c r="EE58" s="2">
        <f t="shared" si="280"/>
        <v>302253.39999999997</v>
      </c>
      <c r="EF58" s="2">
        <f t="shared" si="280"/>
        <v>517247.6</v>
      </c>
      <c r="EG58" s="2">
        <f t="shared" ref="EG58:EL104" si="305">IF(EG7="","",EG7-EF7)</f>
        <v>318931.69999999995</v>
      </c>
      <c r="EH58" s="2">
        <f t="shared" si="305"/>
        <v>345518.5</v>
      </c>
      <c r="EI58" s="2">
        <f t="shared" si="305"/>
        <v>453078.89999999991</v>
      </c>
      <c r="EJ58" s="2">
        <f t="shared" si="305"/>
        <v>321285</v>
      </c>
      <c r="EK58" s="2">
        <f t="shared" si="305"/>
        <v>300868.20000000019</v>
      </c>
      <c r="EL58" s="2">
        <f t="shared" si="305"/>
        <v>450915</v>
      </c>
      <c r="EM58" s="2">
        <f t="shared" si="281"/>
        <v>327064.29999999981</v>
      </c>
      <c r="EN58" s="2">
        <f t="shared" si="282"/>
        <v>372846</v>
      </c>
      <c r="EO58" s="2">
        <f t="shared" si="283"/>
        <v>655005.60000000056</v>
      </c>
      <c r="EP58" s="2">
        <f t="shared" si="284"/>
        <v>384518.9</v>
      </c>
      <c r="EQ58" s="2">
        <f t="shared" si="285"/>
        <v>298364.19999999995</v>
      </c>
      <c r="ER58" s="2">
        <f t="shared" si="286"/>
        <v>496726.9</v>
      </c>
      <c r="ES58" s="2">
        <f t="shared" si="287"/>
        <v>391875.69999999995</v>
      </c>
      <c r="ET58" s="2">
        <f t="shared" si="287"/>
        <v>320032.5</v>
      </c>
      <c r="EU58" s="2">
        <f t="shared" si="287"/>
        <v>450390.80000000005</v>
      </c>
      <c r="EV58" s="2">
        <f t="shared" si="287"/>
        <v>354713.39999999991</v>
      </c>
      <c r="EW58" s="2">
        <f t="shared" si="287"/>
        <v>311193.20000000019</v>
      </c>
      <c r="EX58" s="2">
        <f t="shared" si="287"/>
        <v>414833</v>
      </c>
      <c r="EY58" s="2">
        <f t="shared" si="288"/>
        <v>363035.79999999981</v>
      </c>
      <c r="EZ58" s="2">
        <f t="shared" si="288"/>
        <v>369797.5</v>
      </c>
      <c r="FA58" s="2">
        <f t="shared" si="288"/>
        <v>769764.19999999972</v>
      </c>
      <c r="FB58" s="2">
        <f t="shared" si="289"/>
        <v>472490.4</v>
      </c>
      <c r="FC58" s="2">
        <f t="shared" si="290"/>
        <v>325271.90000000002</v>
      </c>
      <c r="FD58" s="2">
        <f t="shared" si="290"/>
        <v>529227.59999999986</v>
      </c>
      <c r="FE58" s="2">
        <f t="shared" si="290"/>
        <v>360260.30000000005</v>
      </c>
      <c r="FF58" s="2">
        <f t="shared" si="290"/>
        <v>367476.60000000009</v>
      </c>
      <c r="FG58" s="2">
        <f t="shared" si="290"/>
        <v>443707.90000000014</v>
      </c>
      <c r="FH58" s="2">
        <f t="shared" si="291"/>
        <v>344585.59999999963</v>
      </c>
      <c r="FI58" s="2">
        <f t="shared" si="292"/>
        <v>394539.30000000028</v>
      </c>
      <c r="FJ58" s="2">
        <f t="shared" si="292"/>
        <v>465348.10000000009</v>
      </c>
      <c r="FK58" s="2">
        <f t="shared" si="293"/>
        <v>434341.09999999963</v>
      </c>
      <c r="FL58" s="2">
        <f t="shared" si="294"/>
        <v>403906.79999999981</v>
      </c>
      <c r="FM58" s="2">
        <f t="shared" si="294"/>
        <v>714617.13950907998</v>
      </c>
      <c r="FN58" s="2">
        <f t="shared" si="295"/>
        <v>454164.6</v>
      </c>
      <c r="FO58" s="2">
        <f t="shared" si="296"/>
        <v>373239.5</v>
      </c>
      <c r="FP58" s="2">
        <f t="shared" si="296"/>
        <v>539168.11247748008</v>
      </c>
      <c r="FQ58" s="2">
        <f t="shared" si="296"/>
        <v>306340.45821161987</v>
      </c>
      <c r="FR58" s="2">
        <f t="shared" si="296"/>
        <v>250943.20434812014</v>
      </c>
      <c r="FS58" s="2">
        <f t="shared" si="296"/>
        <v>311243.81511773006</v>
      </c>
      <c r="FT58" s="2">
        <f t="shared" si="296"/>
        <v>322501.81269860966</v>
      </c>
      <c r="FU58" s="2">
        <f t="shared" si="297"/>
        <v>311049.47883267002</v>
      </c>
      <c r="FV58" s="2">
        <f t="shared" si="297"/>
        <v>424865.59797020024</v>
      </c>
      <c r="FW58" s="2">
        <f t="shared" si="297"/>
        <v>367840.40353073971</v>
      </c>
      <c r="FX58" s="2">
        <f t="shared" si="297"/>
        <v>378237.87459328026</v>
      </c>
      <c r="FY58" s="2">
        <f t="shared" si="297"/>
        <v>654849.21542060003</v>
      </c>
      <c r="FZ58" s="164">
        <f t="shared" si="298"/>
        <v>484264.97990032</v>
      </c>
      <c r="GA58" s="2">
        <f t="shared" si="297"/>
        <v>421592.60429277999</v>
      </c>
      <c r="GB58" s="2">
        <f t="shared" si="297"/>
        <v>825866.05058079003</v>
      </c>
      <c r="GC58" s="2">
        <f t="shared" si="297"/>
        <v>455879.96850657975</v>
      </c>
      <c r="GD58" s="2">
        <f t="shared" si="299"/>
        <v>420257.68496774044</v>
      </c>
      <c r="GE58" s="2">
        <f t="shared" si="300"/>
        <v>533484.82682667999</v>
      </c>
      <c r="GF58" s="2">
        <f t="shared" si="300"/>
        <v>445804.69290112983</v>
      </c>
      <c r="GG58" s="2">
        <f t="shared" si="301"/>
        <v>431786.47422938002</v>
      </c>
      <c r="GH58" s="2">
        <f t="shared" si="302"/>
        <v>529379.74457850028</v>
      </c>
      <c r="GI58" s="2">
        <f t="shared" si="303"/>
        <v>487532.73510256968</v>
      </c>
      <c r="GJ58" s="2">
        <f t="shared" si="304"/>
        <v>483444.25675224978</v>
      </c>
      <c r="GK58" s="2">
        <f t="shared" si="304"/>
        <v>800381.84163718019</v>
      </c>
    </row>
    <row r="59" spans="1:193" x14ac:dyDescent="0.25">
      <c r="A59" s="80" t="s">
        <v>139</v>
      </c>
      <c r="B59" s="2">
        <f t="shared" si="257"/>
        <v>113354.4</v>
      </c>
      <c r="C59" s="2">
        <f t="shared" si="258"/>
        <v>109761.5</v>
      </c>
      <c r="D59" s="2">
        <f t="shared" si="258"/>
        <v>136195.1</v>
      </c>
      <c r="E59" s="2">
        <f t="shared" si="258"/>
        <v>124598.90000000002</v>
      </c>
      <c r="F59" s="2">
        <f t="shared" si="258"/>
        <v>112300.79999999993</v>
      </c>
      <c r="G59" s="2">
        <f t="shared" si="258"/>
        <v>123539.5</v>
      </c>
      <c r="H59" s="2">
        <f t="shared" si="258"/>
        <v>128949.10000000009</v>
      </c>
      <c r="I59" s="2">
        <f t="shared" si="258"/>
        <v>119157.19999999995</v>
      </c>
      <c r="J59" s="2">
        <f t="shared" si="258"/>
        <v>124321.39999999991</v>
      </c>
      <c r="K59" s="2">
        <f t="shared" si="258"/>
        <v>150750.10000000009</v>
      </c>
      <c r="L59" s="2">
        <f t="shared" si="258"/>
        <v>133787.80000000005</v>
      </c>
      <c r="M59" s="2">
        <f t="shared" si="258"/>
        <v>201017.19999999995</v>
      </c>
      <c r="N59" s="2">
        <f t="shared" si="259"/>
        <v>166413.1</v>
      </c>
      <c r="O59" s="2">
        <f t="shared" si="260"/>
        <v>130637.19999999998</v>
      </c>
      <c r="P59" s="2">
        <f t="shared" si="260"/>
        <v>185830.2</v>
      </c>
      <c r="Q59" s="2">
        <f t="shared" si="260"/>
        <v>154729.09999999998</v>
      </c>
      <c r="R59" s="2">
        <f t="shared" si="260"/>
        <v>141432.30000000005</v>
      </c>
      <c r="S59" s="2">
        <f t="shared" si="260"/>
        <v>149769.40000000002</v>
      </c>
      <c r="T59" s="2">
        <f t="shared" si="260"/>
        <v>173097.30000000005</v>
      </c>
      <c r="U59" s="2">
        <f t="shared" si="260"/>
        <v>142732.39999999991</v>
      </c>
      <c r="V59" s="2">
        <f t="shared" si="260"/>
        <v>149542.5</v>
      </c>
      <c r="W59" s="2">
        <f t="shared" si="260"/>
        <v>187978</v>
      </c>
      <c r="X59" s="2">
        <f t="shared" si="260"/>
        <v>162792.39999999991</v>
      </c>
      <c r="Y59" s="2">
        <f t="shared" si="260"/>
        <v>283988.40000000014</v>
      </c>
      <c r="Z59" s="2">
        <f t="shared" si="261"/>
        <v>192888.7</v>
      </c>
      <c r="AA59" s="2">
        <f t="shared" si="262"/>
        <v>166421.39999999997</v>
      </c>
      <c r="AB59" s="2">
        <f t="shared" si="262"/>
        <v>247832.20000000007</v>
      </c>
      <c r="AC59" s="2">
        <f t="shared" si="262"/>
        <v>221351.59999999998</v>
      </c>
      <c r="AD59" s="2">
        <f t="shared" si="262"/>
        <v>164942.59999999998</v>
      </c>
      <c r="AE59" s="2">
        <f t="shared" si="262"/>
        <v>180473.80000000005</v>
      </c>
      <c r="AF59" s="2">
        <f t="shared" si="262"/>
        <v>225263.59999999986</v>
      </c>
      <c r="AG59" s="2">
        <f t="shared" si="262"/>
        <v>167709.40000000014</v>
      </c>
      <c r="AH59" s="2">
        <f t="shared" si="262"/>
        <v>184139.19999999995</v>
      </c>
      <c r="AI59" s="2">
        <f t="shared" si="262"/>
        <v>217131.5</v>
      </c>
      <c r="AJ59" s="2">
        <f t="shared" si="262"/>
        <v>157590.70000000019</v>
      </c>
      <c r="AK59" s="2">
        <f t="shared" si="262"/>
        <v>282833.89999999991</v>
      </c>
      <c r="AL59" s="2">
        <f t="shared" si="263"/>
        <v>198520.2</v>
      </c>
      <c r="AM59" s="2">
        <f t="shared" si="264"/>
        <v>153068.29999999999</v>
      </c>
      <c r="AN59" s="2">
        <f t="shared" si="264"/>
        <v>227117.80000000005</v>
      </c>
      <c r="AO59" s="2">
        <f t="shared" si="264"/>
        <v>173355.69999999995</v>
      </c>
      <c r="AP59" s="2">
        <f t="shared" si="264"/>
        <v>146656.09999999998</v>
      </c>
      <c r="AQ59" s="2">
        <f t="shared" si="264"/>
        <v>168359.59999999998</v>
      </c>
      <c r="AR59" s="2">
        <f t="shared" si="264"/>
        <v>208244.5</v>
      </c>
      <c r="AS59" s="2">
        <f t="shared" si="264"/>
        <v>150212.40000000014</v>
      </c>
      <c r="AT59" s="2">
        <f t="shared" si="264"/>
        <v>178796.69999999995</v>
      </c>
      <c r="AU59" s="2">
        <f t="shared" si="264"/>
        <v>203523.89999999991</v>
      </c>
      <c r="AV59" s="2">
        <f t="shared" si="264"/>
        <v>162159.5</v>
      </c>
      <c r="AW59" s="2">
        <f t="shared" si="264"/>
        <v>292275.19999999995</v>
      </c>
      <c r="AX59" s="2">
        <f t="shared" si="265"/>
        <v>201179.4</v>
      </c>
      <c r="AY59" s="2">
        <f t="shared" si="266"/>
        <v>156246.39999999999</v>
      </c>
      <c r="AZ59" s="2">
        <f t="shared" si="266"/>
        <v>261319.8</v>
      </c>
      <c r="BA59" s="2">
        <f t="shared" si="266"/>
        <v>176711.30000000005</v>
      </c>
      <c r="BB59" s="2">
        <f t="shared" si="266"/>
        <v>164717.59999999998</v>
      </c>
      <c r="BC59" s="2">
        <f t="shared" si="266"/>
        <v>205126.5</v>
      </c>
      <c r="BD59" s="2">
        <f t="shared" si="266"/>
        <v>194379.5</v>
      </c>
      <c r="BE59" s="2">
        <f t="shared" si="266"/>
        <v>172359.5</v>
      </c>
      <c r="BF59" s="2">
        <f t="shared" si="266"/>
        <v>231262.69999999995</v>
      </c>
      <c r="BG59" s="2">
        <f t="shared" si="266"/>
        <v>197428.5</v>
      </c>
      <c r="BH59" s="2">
        <f t="shared" si="266"/>
        <v>185419.30000000005</v>
      </c>
      <c r="BI59" s="2">
        <f t="shared" si="266"/>
        <v>334456.89999999991</v>
      </c>
      <c r="BJ59" s="2">
        <f t="shared" si="267"/>
        <v>203685.6</v>
      </c>
      <c r="BK59" s="2">
        <f t="shared" si="268"/>
        <v>171979.9</v>
      </c>
      <c r="BL59" s="2">
        <f t="shared" si="268"/>
        <v>260214</v>
      </c>
      <c r="BM59" s="2">
        <f t="shared" si="268"/>
        <v>200717.30000000005</v>
      </c>
      <c r="BN59" s="2">
        <f t="shared" si="268"/>
        <v>181469</v>
      </c>
      <c r="BO59" s="2">
        <f t="shared" si="268"/>
        <v>257377.69999999995</v>
      </c>
      <c r="BP59" s="2">
        <f t="shared" si="268"/>
        <v>199039.69999999995</v>
      </c>
      <c r="BQ59" s="2">
        <f t="shared" si="268"/>
        <v>196490.90000000014</v>
      </c>
      <c r="BR59" s="2">
        <f t="shared" si="268"/>
        <v>256499.5</v>
      </c>
      <c r="BS59" s="2">
        <f t="shared" si="268"/>
        <v>205328.60000000009</v>
      </c>
      <c r="BT59" s="2">
        <f t="shared" si="268"/>
        <v>212757.09999999963</v>
      </c>
      <c r="BU59" s="2">
        <f t="shared" si="268"/>
        <v>423773.5</v>
      </c>
      <c r="BV59" s="2">
        <f t="shared" si="269"/>
        <v>227157.1</v>
      </c>
      <c r="BW59" s="2">
        <f t="shared" si="270"/>
        <v>185413.19999999998</v>
      </c>
      <c r="BX59" s="2">
        <f t="shared" si="270"/>
        <v>305618.50000000006</v>
      </c>
      <c r="BY59" s="2">
        <f t="shared" si="270"/>
        <v>210588.89999999991</v>
      </c>
      <c r="BZ59" s="2">
        <f t="shared" si="270"/>
        <v>220598.90000000014</v>
      </c>
      <c r="CA59" s="2">
        <f t="shared" si="270"/>
        <v>275872.79999999981</v>
      </c>
      <c r="CB59" s="2">
        <f t="shared" si="270"/>
        <v>215850.20000000019</v>
      </c>
      <c r="CC59" s="2">
        <f t="shared" si="270"/>
        <v>203576.79999999981</v>
      </c>
      <c r="CD59" s="2">
        <f t="shared" si="270"/>
        <v>279593.10000000009</v>
      </c>
      <c r="CE59" s="2">
        <f t="shared" si="270"/>
        <v>222141.79999999981</v>
      </c>
      <c r="CF59" s="2">
        <f t="shared" si="270"/>
        <v>229245.70000000019</v>
      </c>
      <c r="CG59" s="2">
        <f t="shared" si="270"/>
        <v>432265.29999999981</v>
      </c>
      <c r="CH59" s="2">
        <f t="shared" si="271"/>
        <v>250360.7</v>
      </c>
      <c r="CI59" s="2">
        <f t="shared" si="272"/>
        <v>232209.3</v>
      </c>
      <c r="CJ59" s="2">
        <f t="shared" si="272"/>
        <v>317726.09999999998</v>
      </c>
      <c r="CK59" s="2">
        <f t="shared" si="272"/>
        <v>247510.20000000007</v>
      </c>
      <c r="CL59" s="2">
        <f t="shared" si="272"/>
        <v>212876.30000000005</v>
      </c>
      <c r="CM59" s="2">
        <f t="shared" si="272"/>
        <v>287917.19999999995</v>
      </c>
      <c r="CN59" s="2">
        <f t="shared" si="272"/>
        <v>255512.59999999986</v>
      </c>
      <c r="CO59" s="2">
        <f t="shared" si="272"/>
        <v>218786.40000000014</v>
      </c>
      <c r="CP59" s="2">
        <f t="shared" si="272"/>
        <v>298722.80000000005</v>
      </c>
      <c r="CQ59" s="2">
        <f t="shared" si="272"/>
        <v>251521.29999999981</v>
      </c>
      <c r="CR59" s="2">
        <f t="shared" si="272"/>
        <v>236723.80000000028</v>
      </c>
      <c r="CS59" s="2">
        <f t="shared" si="272"/>
        <v>482442.19999999972</v>
      </c>
      <c r="CT59" s="2">
        <f t="shared" si="273"/>
        <v>274155.09999999998</v>
      </c>
      <c r="CU59" s="2">
        <f t="shared" si="274"/>
        <v>230660</v>
      </c>
      <c r="CV59" s="2">
        <f t="shared" si="274"/>
        <v>346251.4</v>
      </c>
      <c r="CW59" s="2">
        <f t="shared" si="274"/>
        <v>279853.30000000005</v>
      </c>
      <c r="CX59" s="2">
        <f t="shared" si="274"/>
        <v>235673.19999999995</v>
      </c>
      <c r="CY59" s="2">
        <f t="shared" si="274"/>
        <v>307525</v>
      </c>
      <c r="CZ59" s="2">
        <f t="shared" si="274"/>
        <v>260237.39999999991</v>
      </c>
      <c r="DA59" s="2">
        <f t="shared" si="274"/>
        <v>232911.5</v>
      </c>
      <c r="DB59" s="2">
        <f t="shared" si="274"/>
        <v>328025.5</v>
      </c>
      <c r="DC59" s="2">
        <f t="shared" si="274"/>
        <v>264871.60000000009</v>
      </c>
      <c r="DD59" s="2">
        <f t="shared" si="274"/>
        <v>256825.89999999991</v>
      </c>
      <c r="DE59" s="2">
        <f t="shared" si="274"/>
        <v>505452.60000000009</v>
      </c>
      <c r="DF59" s="2">
        <f t="shared" si="275"/>
        <v>295184.59999999998</v>
      </c>
      <c r="DG59" s="2">
        <f t="shared" si="276"/>
        <v>255560.20000000007</v>
      </c>
      <c r="DH59" s="2">
        <f t="shared" si="276"/>
        <v>396312</v>
      </c>
      <c r="DI59" s="2">
        <f t="shared" si="276"/>
        <v>276203.39999999991</v>
      </c>
      <c r="DJ59" s="2">
        <f t="shared" si="276"/>
        <v>242031.10000000009</v>
      </c>
      <c r="DK59" s="2">
        <f t="shared" si="276"/>
        <v>342388</v>
      </c>
      <c r="DL59" s="2">
        <f t="shared" si="276"/>
        <v>280614.30000000005</v>
      </c>
      <c r="DM59" s="2">
        <f t="shared" si="276"/>
        <v>267710.37999999989</v>
      </c>
      <c r="DN59" s="2">
        <f t="shared" si="276"/>
        <v>348199.12000000011</v>
      </c>
      <c r="DO59" s="2">
        <f t="shared" si="276"/>
        <v>285723.19999999972</v>
      </c>
      <c r="DP59" s="2">
        <f t="shared" si="276"/>
        <v>299173</v>
      </c>
      <c r="DQ59" s="2">
        <f t="shared" si="276"/>
        <v>572813.80000000028</v>
      </c>
      <c r="DR59" s="2">
        <f t="shared" si="277"/>
        <v>317229.2</v>
      </c>
      <c r="DS59" s="2">
        <f t="shared" si="278"/>
        <v>276099.39999999997</v>
      </c>
      <c r="DT59" s="2">
        <f t="shared" si="278"/>
        <v>419932.4</v>
      </c>
      <c r="DU59" s="2">
        <f t="shared" si="278"/>
        <v>315200.19999999995</v>
      </c>
      <c r="DV59" s="2">
        <f t="shared" si="278"/>
        <v>271137.5</v>
      </c>
      <c r="DW59" s="2">
        <f t="shared" si="278"/>
        <v>394417.10000000009</v>
      </c>
      <c r="DX59" s="2">
        <f t="shared" si="278"/>
        <v>297827.40000000014</v>
      </c>
      <c r="DY59" s="2">
        <f t="shared" si="278"/>
        <v>266598.29999999981</v>
      </c>
      <c r="DZ59" s="2">
        <f t="shared" si="278"/>
        <v>383779.89999999991</v>
      </c>
      <c r="EA59" s="2">
        <f t="shared" si="278"/>
        <v>311661.70000000019</v>
      </c>
      <c r="EB59" s="2">
        <f t="shared" si="278"/>
        <v>315676.5</v>
      </c>
      <c r="EC59" s="2">
        <f t="shared" si="278"/>
        <v>597828.79999999981</v>
      </c>
      <c r="ED59" s="2">
        <f t="shared" si="279"/>
        <v>343836.1</v>
      </c>
      <c r="EE59" s="2">
        <f t="shared" si="280"/>
        <v>280392.09999999998</v>
      </c>
      <c r="EF59" s="2">
        <f t="shared" si="280"/>
        <v>474823</v>
      </c>
      <c r="EG59" s="2">
        <f t="shared" si="305"/>
        <v>306435.40000000014</v>
      </c>
      <c r="EH59" s="2">
        <f t="shared" si="305"/>
        <v>300587.59999999986</v>
      </c>
      <c r="EI59" s="2">
        <f t="shared" si="305"/>
        <v>423549.40000000014</v>
      </c>
      <c r="EJ59" s="2">
        <f t="shared" si="305"/>
        <v>291373.5</v>
      </c>
      <c r="EK59" s="2">
        <f t="shared" si="305"/>
        <v>284515.10000000009</v>
      </c>
      <c r="EL59" s="2">
        <f t="shared" si="305"/>
        <v>415992.69999999972</v>
      </c>
      <c r="EM59" s="2">
        <f t="shared" si="281"/>
        <v>309435.30000000028</v>
      </c>
      <c r="EN59" s="2">
        <f t="shared" si="282"/>
        <v>332454.59999999963</v>
      </c>
      <c r="EO59" s="2">
        <f t="shared" si="283"/>
        <v>626664.60000000056</v>
      </c>
      <c r="EP59" s="2">
        <f t="shared" si="284"/>
        <v>374171.2</v>
      </c>
      <c r="EQ59" s="2">
        <f t="shared" si="285"/>
        <v>278293.2</v>
      </c>
      <c r="ER59" s="2">
        <f t="shared" si="286"/>
        <v>462009.70000000007</v>
      </c>
      <c r="ES59" s="2">
        <f t="shared" si="287"/>
        <v>350885.29999999981</v>
      </c>
      <c r="ET59" s="2">
        <f t="shared" si="287"/>
        <v>268299.80000000005</v>
      </c>
      <c r="EU59" s="2">
        <f t="shared" si="287"/>
        <v>418059.69999999995</v>
      </c>
      <c r="EV59" s="2">
        <f t="shared" si="287"/>
        <v>326697.89999999991</v>
      </c>
      <c r="EW59" s="2">
        <f t="shared" si="287"/>
        <v>280040.30000000028</v>
      </c>
      <c r="EX59" s="2">
        <f t="shared" si="287"/>
        <v>398681.60000000009</v>
      </c>
      <c r="EY59" s="2">
        <f t="shared" si="288"/>
        <v>338750.29999999981</v>
      </c>
      <c r="EZ59" s="2">
        <f t="shared" si="288"/>
        <v>341344</v>
      </c>
      <c r="FA59" s="2">
        <f t="shared" si="288"/>
        <v>729898.5</v>
      </c>
      <c r="FB59" s="2">
        <f t="shared" si="289"/>
        <v>455189.6</v>
      </c>
      <c r="FC59" s="2">
        <f t="shared" si="290"/>
        <v>303736.90000000002</v>
      </c>
      <c r="FD59" s="2">
        <f t="shared" si="290"/>
        <v>474555</v>
      </c>
      <c r="FE59" s="2">
        <f t="shared" si="290"/>
        <v>348911.5</v>
      </c>
      <c r="FF59" s="2">
        <f t="shared" si="290"/>
        <v>305369</v>
      </c>
      <c r="FG59" s="2">
        <f t="shared" si="290"/>
        <v>422539.20000000019</v>
      </c>
      <c r="FH59" s="2">
        <f t="shared" si="291"/>
        <v>325187.19999999972</v>
      </c>
      <c r="FI59" s="2">
        <f t="shared" si="292"/>
        <v>337328.10000000009</v>
      </c>
      <c r="FJ59" s="2">
        <f t="shared" si="292"/>
        <v>449550.39999999991</v>
      </c>
      <c r="FK59" s="2">
        <f t="shared" si="293"/>
        <v>414811.30000000028</v>
      </c>
      <c r="FL59" s="2">
        <f t="shared" si="294"/>
        <v>367570.5</v>
      </c>
      <c r="FM59" s="2">
        <f t="shared" si="294"/>
        <v>684820.09082537983</v>
      </c>
      <c r="FN59" s="2">
        <f t="shared" si="295"/>
        <v>442684.5</v>
      </c>
      <c r="FO59" s="2">
        <f t="shared" si="296"/>
        <v>352575.1</v>
      </c>
      <c r="FP59" s="2">
        <f t="shared" si="296"/>
        <v>496420.46983691992</v>
      </c>
      <c r="FQ59" s="2">
        <f t="shared" si="296"/>
        <v>267112.78388010012</v>
      </c>
      <c r="FR59" s="2">
        <f t="shared" si="296"/>
        <v>213855.80576361995</v>
      </c>
      <c r="FS59" s="2">
        <f t="shared" si="296"/>
        <v>268898.41598601011</v>
      </c>
      <c r="FT59" s="2">
        <f t="shared" si="296"/>
        <v>292719.84071369981</v>
      </c>
      <c r="FU59" s="2">
        <f t="shared" si="297"/>
        <v>295586.95897172997</v>
      </c>
      <c r="FV59" s="2">
        <f t="shared" si="297"/>
        <v>400288.95588950999</v>
      </c>
      <c r="FW59" s="2">
        <f t="shared" si="297"/>
        <v>346955.94219934009</v>
      </c>
      <c r="FX59" s="2">
        <f t="shared" si="297"/>
        <v>340064.80282846</v>
      </c>
      <c r="FY59" s="2">
        <f t="shared" si="297"/>
        <v>623867.5180570404</v>
      </c>
      <c r="FZ59" s="164">
        <f t="shared" si="298"/>
        <v>453711.86120622</v>
      </c>
      <c r="GA59" s="2">
        <f t="shared" si="297"/>
        <v>345887.73277619004</v>
      </c>
      <c r="GB59" s="2">
        <f t="shared" si="297"/>
        <v>663079.01775262004</v>
      </c>
      <c r="GC59" s="2">
        <f t="shared" si="297"/>
        <v>393864.67192833987</v>
      </c>
      <c r="GD59" s="2">
        <f t="shared" si="299"/>
        <v>371921.80983774993</v>
      </c>
      <c r="GE59" s="2">
        <f t="shared" si="300"/>
        <v>481979.77323894994</v>
      </c>
      <c r="GF59" s="2">
        <f t="shared" si="300"/>
        <v>397007.17786194012</v>
      </c>
      <c r="GG59" s="2">
        <f t="shared" si="301"/>
        <v>377216.14294903027</v>
      </c>
      <c r="GH59" s="2">
        <f t="shared" si="302"/>
        <v>488537.1661878</v>
      </c>
      <c r="GI59" s="2">
        <f t="shared" si="303"/>
        <v>431358.3974616495</v>
      </c>
      <c r="GJ59" s="2">
        <f t="shared" si="304"/>
        <v>432045.17124886997</v>
      </c>
      <c r="GK59" s="2">
        <f t="shared" si="304"/>
        <v>729639.66431341041</v>
      </c>
    </row>
    <row r="60" spans="1:193" x14ac:dyDescent="0.25">
      <c r="A60" s="81" t="s">
        <v>140</v>
      </c>
      <c r="B60" s="2">
        <f t="shared" si="257"/>
        <v>35425.899999999994</v>
      </c>
      <c r="C60" s="2">
        <f t="shared" si="258"/>
        <v>35030.5</v>
      </c>
      <c r="D60" s="2">
        <f t="shared" si="258"/>
        <v>42334.299999999988</v>
      </c>
      <c r="E60" s="2">
        <f t="shared" si="258"/>
        <v>32303.600000000035</v>
      </c>
      <c r="F60" s="2">
        <f t="shared" si="258"/>
        <v>43732.799999999988</v>
      </c>
      <c r="G60" s="2">
        <f t="shared" si="258"/>
        <v>43642.299999999988</v>
      </c>
      <c r="H60" s="2">
        <f t="shared" si="258"/>
        <v>42263.399999999994</v>
      </c>
      <c r="I60" s="2">
        <f t="shared" si="258"/>
        <v>47774.600000000035</v>
      </c>
      <c r="J60" s="2">
        <f t="shared" si="258"/>
        <v>42656.5</v>
      </c>
      <c r="K60" s="2">
        <f t="shared" si="258"/>
        <v>49325.399999999907</v>
      </c>
      <c r="L60" s="2">
        <f t="shared" si="258"/>
        <v>57477.20000000007</v>
      </c>
      <c r="M60" s="2">
        <f t="shared" si="258"/>
        <v>49033</v>
      </c>
      <c r="N60" s="2">
        <f t="shared" si="259"/>
        <v>49946.9</v>
      </c>
      <c r="O60" s="2">
        <f t="shared" si="260"/>
        <v>46522.299999999996</v>
      </c>
      <c r="P60" s="2">
        <f t="shared" si="260"/>
        <v>56126.599999999991</v>
      </c>
      <c r="Q60" s="2">
        <f t="shared" si="260"/>
        <v>44106</v>
      </c>
      <c r="R60" s="2">
        <f t="shared" si="260"/>
        <v>56478.299999999988</v>
      </c>
      <c r="S60" s="2">
        <f t="shared" si="260"/>
        <v>43914.000000000058</v>
      </c>
      <c r="T60" s="2">
        <f t="shared" si="260"/>
        <v>59042.699999999953</v>
      </c>
      <c r="U60" s="2">
        <f t="shared" si="260"/>
        <v>61295.600000000035</v>
      </c>
      <c r="V60" s="2">
        <f t="shared" si="260"/>
        <v>56328.100000000035</v>
      </c>
      <c r="W60" s="2">
        <f t="shared" si="260"/>
        <v>66668.600000000035</v>
      </c>
      <c r="X60" s="2">
        <f t="shared" si="260"/>
        <v>75505.499999999884</v>
      </c>
      <c r="Y60" s="2">
        <f t="shared" si="260"/>
        <v>65467.099999999977</v>
      </c>
      <c r="Z60" s="2">
        <f t="shared" si="261"/>
        <v>64382.2</v>
      </c>
      <c r="AA60" s="2">
        <f t="shared" si="262"/>
        <v>62068.3</v>
      </c>
      <c r="AB60" s="2">
        <f t="shared" si="262"/>
        <v>57788.599999999977</v>
      </c>
      <c r="AC60" s="2">
        <f t="shared" si="262"/>
        <v>67936.500000000058</v>
      </c>
      <c r="AD60" s="2">
        <f t="shared" si="262"/>
        <v>68930.499999999942</v>
      </c>
      <c r="AE60" s="2">
        <f t="shared" si="262"/>
        <v>62955.900000000023</v>
      </c>
      <c r="AF60" s="2">
        <f t="shared" si="262"/>
        <v>76604.100000000035</v>
      </c>
      <c r="AG60" s="2">
        <f t="shared" si="262"/>
        <v>72862.899999999965</v>
      </c>
      <c r="AH60" s="2">
        <f t="shared" si="262"/>
        <v>68397.400000000023</v>
      </c>
      <c r="AI60" s="2">
        <f t="shared" si="262"/>
        <v>76656.800000000047</v>
      </c>
      <c r="AJ60" s="2">
        <f t="shared" si="262"/>
        <v>62052.400000000023</v>
      </c>
      <c r="AK60" s="2">
        <f t="shared" si="262"/>
        <v>56785.399999999907</v>
      </c>
      <c r="AL60" s="2">
        <f t="shared" si="263"/>
        <v>45762.299999999996</v>
      </c>
      <c r="AM60" s="2">
        <f t="shared" si="264"/>
        <v>44138.000000000007</v>
      </c>
      <c r="AN60" s="2">
        <f t="shared" si="264"/>
        <v>48364.7</v>
      </c>
      <c r="AO60" s="2">
        <f t="shared" si="264"/>
        <v>45427.899999999994</v>
      </c>
      <c r="AP60" s="2">
        <f t="shared" si="264"/>
        <v>43498</v>
      </c>
      <c r="AQ60" s="2">
        <f t="shared" si="264"/>
        <v>47002.899999999994</v>
      </c>
      <c r="AR60" s="2">
        <f t="shared" si="264"/>
        <v>51002.700000000012</v>
      </c>
      <c r="AS60" s="2">
        <f t="shared" si="264"/>
        <v>48827.5</v>
      </c>
      <c r="AT60" s="2">
        <f t="shared" si="264"/>
        <v>49612.799999999988</v>
      </c>
      <c r="AU60" s="2">
        <f t="shared" si="264"/>
        <v>55527.300000000047</v>
      </c>
      <c r="AV60" s="2">
        <f t="shared" si="264"/>
        <v>57397.299999999988</v>
      </c>
      <c r="AW60" s="2">
        <f t="shared" si="264"/>
        <v>57055.199999999953</v>
      </c>
      <c r="AX60" s="2">
        <f t="shared" si="265"/>
        <v>48431</v>
      </c>
      <c r="AY60" s="2">
        <f t="shared" si="266"/>
        <v>50732</v>
      </c>
      <c r="AZ60" s="2">
        <f t="shared" si="266"/>
        <v>61890.899999999994</v>
      </c>
      <c r="BA60" s="2">
        <f t="shared" si="266"/>
        <v>52243.600000000006</v>
      </c>
      <c r="BB60" s="2">
        <f t="shared" si="266"/>
        <v>56548.200000000012</v>
      </c>
      <c r="BC60" s="2">
        <f t="shared" si="266"/>
        <v>55359.700000000012</v>
      </c>
      <c r="BD60" s="2">
        <f t="shared" si="266"/>
        <v>58823.399999999965</v>
      </c>
      <c r="BE60" s="2">
        <f t="shared" si="266"/>
        <v>58035</v>
      </c>
      <c r="BF60" s="2">
        <f t="shared" si="266"/>
        <v>53942.400000000023</v>
      </c>
      <c r="BG60" s="2">
        <f t="shared" si="266"/>
        <v>56901.799999999988</v>
      </c>
      <c r="BH60" s="2">
        <f t="shared" si="266"/>
        <v>68440.5</v>
      </c>
      <c r="BI60" s="2">
        <f t="shared" si="266"/>
        <v>65313.199999999953</v>
      </c>
      <c r="BJ60" s="2">
        <f t="shared" si="267"/>
        <v>52878</v>
      </c>
      <c r="BK60" s="2">
        <f t="shared" si="268"/>
        <v>54220.800000000017</v>
      </c>
      <c r="BL60" s="2">
        <f t="shared" si="268"/>
        <v>68002.799999999988</v>
      </c>
      <c r="BM60" s="2">
        <f t="shared" si="268"/>
        <v>54889.399999999994</v>
      </c>
      <c r="BN60" s="2">
        <f t="shared" si="268"/>
        <v>69614.099999999977</v>
      </c>
      <c r="BO60" s="2">
        <f t="shared" si="268"/>
        <v>67647.099999999977</v>
      </c>
      <c r="BP60" s="2">
        <f t="shared" si="268"/>
        <v>65242.20000000007</v>
      </c>
      <c r="BQ60" s="2">
        <f t="shared" si="268"/>
        <v>72446.699999999953</v>
      </c>
      <c r="BR60" s="2">
        <f t="shared" si="268"/>
        <v>70179</v>
      </c>
      <c r="BS60" s="2">
        <f t="shared" si="268"/>
        <v>72608.199999999953</v>
      </c>
      <c r="BT60" s="2">
        <f t="shared" si="268"/>
        <v>84652.800000000047</v>
      </c>
      <c r="BU60" s="2">
        <f t="shared" si="268"/>
        <v>71146.599999999977</v>
      </c>
      <c r="BV60" s="2">
        <f t="shared" si="269"/>
        <v>68648</v>
      </c>
      <c r="BW60" s="2">
        <f t="shared" si="270"/>
        <v>65989.400000000023</v>
      </c>
      <c r="BX60" s="2">
        <f t="shared" si="270"/>
        <v>79313.999999999971</v>
      </c>
      <c r="BY60" s="2">
        <f t="shared" si="270"/>
        <v>61226.000000000029</v>
      </c>
      <c r="BZ60" s="2">
        <f t="shared" si="270"/>
        <v>72252.79999999993</v>
      </c>
      <c r="CA60" s="2">
        <f t="shared" si="270"/>
        <v>65554.100000000093</v>
      </c>
      <c r="CB60" s="2">
        <f t="shared" si="270"/>
        <v>72154.599999999977</v>
      </c>
      <c r="CC60" s="2">
        <f t="shared" si="270"/>
        <v>74360.199999999953</v>
      </c>
      <c r="CD60" s="2">
        <f t="shared" si="270"/>
        <v>62225.800000000047</v>
      </c>
      <c r="CE60" s="2">
        <f t="shared" si="270"/>
        <v>77342.699999999953</v>
      </c>
      <c r="CF60" s="2">
        <f t="shared" si="270"/>
        <v>86478.599999999977</v>
      </c>
      <c r="CG60" s="2">
        <f t="shared" si="270"/>
        <v>70832.900000000023</v>
      </c>
      <c r="CH60" s="2">
        <f t="shared" si="271"/>
        <v>68799.7</v>
      </c>
      <c r="CI60" s="2">
        <f t="shared" si="272"/>
        <v>67127.000000000015</v>
      </c>
      <c r="CJ60" s="2">
        <f t="shared" si="272"/>
        <v>64181</v>
      </c>
      <c r="CK60" s="2">
        <f t="shared" si="272"/>
        <v>73274.099999999977</v>
      </c>
      <c r="CL60" s="2">
        <f t="shared" si="272"/>
        <v>70797.400000000023</v>
      </c>
      <c r="CM60" s="2">
        <f t="shared" si="272"/>
        <v>63661.399999999965</v>
      </c>
      <c r="CN60" s="2">
        <f t="shared" si="272"/>
        <v>71682.900000000023</v>
      </c>
      <c r="CO60" s="2">
        <f t="shared" si="272"/>
        <v>68401</v>
      </c>
      <c r="CP60" s="2">
        <f t="shared" si="272"/>
        <v>68335.599999999977</v>
      </c>
      <c r="CQ60" s="2">
        <f t="shared" si="272"/>
        <v>81351.099999999977</v>
      </c>
      <c r="CR60" s="2">
        <f t="shared" si="272"/>
        <v>87774.600000000093</v>
      </c>
      <c r="CS60" s="2">
        <f t="shared" si="272"/>
        <v>73174.59999999986</v>
      </c>
      <c r="CT60" s="2">
        <f t="shared" si="273"/>
        <v>74026.3</v>
      </c>
      <c r="CU60" s="2">
        <f t="shared" si="274"/>
        <v>69700.999999999985</v>
      </c>
      <c r="CV60" s="2">
        <f t="shared" si="274"/>
        <v>87063.500000000029</v>
      </c>
      <c r="CW60" s="2">
        <f t="shared" si="274"/>
        <v>76926.800000000017</v>
      </c>
      <c r="CX60" s="2">
        <f t="shared" si="274"/>
        <v>84364.799999999988</v>
      </c>
      <c r="CY60" s="2">
        <f t="shared" si="274"/>
        <v>74157.099999999977</v>
      </c>
      <c r="CZ60" s="2">
        <f t="shared" si="274"/>
        <v>81347.199999999953</v>
      </c>
      <c r="DA60" s="2">
        <f t="shared" si="274"/>
        <v>77132.100000000093</v>
      </c>
      <c r="DB60" s="2">
        <f t="shared" si="274"/>
        <v>76699.599999999977</v>
      </c>
      <c r="DC60" s="2">
        <f t="shared" si="274"/>
        <v>89697.79999999993</v>
      </c>
      <c r="DD60" s="2">
        <f t="shared" si="274"/>
        <v>92093.599999999977</v>
      </c>
      <c r="DE60" s="2">
        <f t="shared" si="274"/>
        <v>81836.70000000007</v>
      </c>
      <c r="DF60" s="2">
        <f t="shared" si="275"/>
        <v>73096.7</v>
      </c>
      <c r="DG60" s="2">
        <f t="shared" si="276"/>
        <v>71789.999999999985</v>
      </c>
      <c r="DH60" s="2">
        <f t="shared" si="276"/>
        <v>85873.700000000041</v>
      </c>
      <c r="DI60" s="2">
        <f t="shared" si="276"/>
        <v>84253.199999999953</v>
      </c>
      <c r="DJ60" s="2">
        <f t="shared" si="276"/>
        <v>76250.600000000035</v>
      </c>
      <c r="DK60" s="2">
        <f t="shared" si="276"/>
        <v>81761.199999999953</v>
      </c>
      <c r="DL60" s="2">
        <f t="shared" si="276"/>
        <v>91490.500000000058</v>
      </c>
      <c r="DM60" s="2">
        <f t="shared" si="276"/>
        <v>79324</v>
      </c>
      <c r="DN60" s="2">
        <f t="shared" si="276"/>
        <v>83353.900000000023</v>
      </c>
      <c r="DO60" s="2">
        <f t="shared" si="276"/>
        <v>95158.5</v>
      </c>
      <c r="DP60" s="2">
        <f t="shared" si="276"/>
        <v>105582.69999999995</v>
      </c>
      <c r="DQ60" s="2">
        <f t="shared" si="276"/>
        <v>89790.199999999953</v>
      </c>
      <c r="DR60" s="2">
        <f t="shared" si="277"/>
        <v>78950.3</v>
      </c>
      <c r="DS60" s="2">
        <f t="shared" si="278"/>
        <v>79944.900000000009</v>
      </c>
      <c r="DT60" s="2">
        <f t="shared" si="278"/>
        <v>92152.199999999983</v>
      </c>
      <c r="DU60" s="2">
        <f t="shared" si="278"/>
        <v>93105.000000000029</v>
      </c>
      <c r="DV60" s="2">
        <f t="shared" si="278"/>
        <v>88967.199999999953</v>
      </c>
      <c r="DW60" s="2">
        <f t="shared" si="278"/>
        <v>90753</v>
      </c>
      <c r="DX60" s="2">
        <f t="shared" si="278"/>
        <v>87825.099999999977</v>
      </c>
      <c r="DY60" s="2">
        <f t="shared" si="278"/>
        <v>94165</v>
      </c>
      <c r="DZ60" s="2">
        <f t="shared" si="278"/>
        <v>89699.199999999953</v>
      </c>
      <c r="EA60" s="2">
        <f t="shared" si="278"/>
        <v>95671.70000000007</v>
      </c>
      <c r="EB60" s="2">
        <f t="shared" si="278"/>
        <v>112949.20000000007</v>
      </c>
      <c r="EC60" s="2">
        <f t="shared" si="278"/>
        <v>93577.59999999986</v>
      </c>
      <c r="ED60" s="2">
        <f t="shared" si="279"/>
        <v>86005.4</v>
      </c>
      <c r="EE60" s="2">
        <f t="shared" si="280"/>
        <v>80264.699999999983</v>
      </c>
      <c r="EF60" s="2">
        <f t="shared" si="280"/>
        <v>102479.20000000001</v>
      </c>
      <c r="EG60" s="2">
        <f t="shared" si="305"/>
        <v>83059.599999999977</v>
      </c>
      <c r="EH60" s="2">
        <f t="shared" si="305"/>
        <v>97384.500000000058</v>
      </c>
      <c r="EI60" s="2">
        <f t="shared" si="305"/>
        <v>92554.199999999953</v>
      </c>
      <c r="EJ60" s="2">
        <f t="shared" si="305"/>
        <v>82298.500000000116</v>
      </c>
      <c r="EK60" s="2">
        <f t="shared" si="305"/>
        <v>89483.899999999907</v>
      </c>
      <c r="EL60" s="2">
        <f t="shared" si="305"/>
        <v>88815.899999999907</v>
      </c>
      <c r="EM60" s="2">
        <f t="shared" si="281"/>
        <v>100478.50000000023</v>
      </c>
      <c r="EN60" s="2">
        <f t="shared" si="282"/>
        <v>114283.39999999991</v>
      </c>
      <c r="EO60" s="2">
        <f t="shared" si="283"/>
        <v>87616</v>
      </c>
      <c r="EP60" s="2">
        <f t="shared" si="284"/>
        <v>87880.2</v>
      </c>
      <c r="EQ60" s="2">
        <f t="shared" si="285"/>
        <v>81142.7</v>
      </c>
      <c r="ER60" s="2">
        <f t="shared" si="286"/>
        <v>89090.9</v>
      </c>
      <c r="ES60" s="2">
        <f t="shared" si="287"/>
        <v>93190.200000000012</v>
      </c>
      <c r="ET60" s="2">
        <f t="shared" si="287"/>
        <v>91132.099999999977</v>
      </c>
      <c r="EU60" s="2">
        <f t="shared" si="287"/>
        <v>81123.099999999977</v>
      </c>
      <c r="EV60" s="2">
        <f t="shared" si="287"/>
        <v>88516.400000000023</v>
      </c>
      <c r="EW60" s="2">
        <f t="shared" si="287"/>
        <v>85810.199999999953</v>
      </c>
      <c r="EX60" s="2">
        <f t="shared" si="287"/>
        <v>77426.400000000023</v>
      </c>
      <c r="EY60" s="2">
        <f t="shared" si="288"/>
        <v>108427.10000000009</v>
      </c>
      <c r="EZ60" s="2">
        <f t="shared" si="288"/>
        <v>119302.59999999998</v>
      </c>
      <c r="FA60" s="2">
        <f t="shared" si="288"/>
        <v>87771.099999999977</v>
      </c>
      <c r="FB60" s="2">
        <f t="shared" si="289"/>
        <v>91893.7</v>
      </c>
      <c r="FC60" s="2">
        <f t="shared" si="290"/>
        <v>79096.900000000009</v>
      </c>
      <c r="FD60" s="2">
        <f t="shared" si="290"/>
        <v>90854.9</v>
      </c>
      <c r="FE60" s="2">
        <f t="shared" si="290"/>
        <v>80176</v>
      </c>
      <c r="FF60" s="2">
        <f t="shared" si="290"/>
        <v>86082.5</v>
      </c>
      <c r="FG60" s="2">
        <f t="shared" si="290"/>
        <v>79081.599999999977</v>
      </c>
      <c r="FH60" s="2">
        <f t="shared" si="291"/>
        <v>87438.300000000047</v>
      </c>
      <c r="FI60" s="2">
        <f t="shared" si="292"/>
        <v>77927.29999999993</v>
      </c>
      <c r="FJ60" s="2">
        <f t="shared" si="292"/>
        <v>82646.600000000093</v>
      </c>
      <c r="FK60" s="2">
        <f t="shared" si="293"/>
        <v>99151.79999999993</v>
      </c>
      <c r="FL60" s="2">
        <f t="shared" si="294"/>
        <v>97354.599999999977</v>
      </c>
      <c r="FM60" s="2">
        <f t="shared" si="294"/>
        <v>81428.530333510018</v>
      </c>
      <c r="FN60" s="2">
        <f t="shared" si="295"/>
        <v>83956.6</v>
      </c>
      <c r="FO60" s="2">
        <f t="shared" si="296"/>
        <v>82328.199999999983</v>
      </c>
      <c r="FP60" s="2">
        <f t="shared" si="296"/>
        <v>76086.681686730008</v>
      </c>
      <c r="FQ60" s="2">
        <f t="shared" si="296"/>
        <v>39194.453315049992</v>
      </c>
      <c r="FR60" s="2">
        <f t="shared" si="296"/>
        <v>32862.309263409988</v>
      </c>
      <c r="FS60" s="2">
        <f t="shared" si="296"/>
        <v>46141.601741930004</v>
      </c>
      <c r="FT60" s="2">
        <f t="shared" si="296"/>
        <v>65512.109831659996</v>
      </c>
      <c r="FU60" s="2">
        <f t="shared" si="297"/>
        <v>68946.149823760032</v>
      </c>
      <c r="FV60" s="2">
        <f t="shared" si="297"/>
        <v>76418.214819349989</v>
      </c>
      <c r="FW60" s="2">
        <f t="shared" si="297"/>
        <v>86180.343514109962</v>
      </c>
      <c r="FX60" s="2">
        <f t="shared" si="297"/>
        <v>86572.107732039993</v>
      </c>
      <c r="FY60" s="2">
        <f t="shared" si="297"/>
        <v>123942.63818995003</v>
      </c>
      <c r="FZ60" s="164">
        <f t="shared" si="298"/>
        <v>82144.583838830004</v>
      </c>
      <c r="GA60" s="2">
        <f t="shared" si="297"/>
        <v>82666.524888849992</v>
      </c>
      <c r="GB60" s="2">
        <f t="shared" si="297"/>
        <v>102405.51591696998</v>
      </c>
      <c r="GC60" s="2">
        <f t="shared" si="297"/>
        <v>93794.941995080037</v>
      </c>
      <c r="GD60" s="2">
        <f t="shared" si="299"/>
        <v>90332.261376600014</v>
      </c>
      <c r="GE60" s="2">
        <f t="shared" si="300"/>
        <v>99427.292316899984</v>
      </c>
      <c r="GF60" s="2">
        <f t="shared" si="300"/>
        <v>95872.148548010038</v>
      </c>
      <c r="GG60" s="2">
        <f t="shared" si="301"/>
        <v>99206.464826259995</v>
      </c>
      <c r="GH60" s="2">
        <f t="shared" si="302"/>
        <v>106287.53549159993</v>
      </c>
      <c r="GI60" s="2">
        <f t="shared" si="303"/>
        <v>118879.11603586003</v>
      </c>
      <c r="GJ60" s="2">
        <f t="shared" si="304"/>
        <v>131427.50681584992</v>
      </c>
      <c r="GK60" s="2">
        <f t="shared" si="304"/>
        <v>2199848.0700996201</v>
      </c>
    </row>
    <row r="61" spans="1:193" x14ac:dyDescent="0.25">
      <c r="A61" s="80" t="s">
        <v>141</v>
      </c>
      <c r="B61" s="2">
        <f t="shared" si="257"/>
        <v>6946.1</v>
      </c>
      <c r="C61" s="2">
        <f t="shared" si="258"/>
        <v>6782.1</v>
      </c>
      <c r="D61" s="2">
        <f t="shared" si="258"/>
        <v>8074.7000000000007</v>
      </c>
      <c r="E61" s="2">
        <f t="shared" si="258"/>
        <v>5977.0999999999985</v>
      </c>
      <c r="F61" s="2">
        <f t="shared" si="258"/>
        <v>8855.1999999999971</v>
      </c>
      <c r="G61" s="2">
        <f t="shared" si="258"/>
        <v>9219.6000000000058</v>
      </c>
      <c r="H61" s="2">
        <f t="shared" si="258"/>
        <v>7752</v>
      </c>
      <c r="I61" s="2">
        <f t="shared" si="258"/>
        <v>9832.7999999999956</v>
      </c>
      <c r="J61" s="2">
        <f t="shared" si="258"/>
        <v>8738.9000000000015</v>
      </c>
      <c r="K61" s="2">
        <f t="shared" si="258"/>
        <v>10459</v>
      </c>
      <c r="L61" s="2">
        <f t="shared" si="258"/>
        <v>12114.300000000003</v>
      </c>
      <c r="M61" s="2">
        <f t="shared" si="258"/>
        <v>10990.699999999997</v>
      </c>
      <c r="N61" s="2">
        <f t="shared" si="259"/>
        <v>9582.1</v>
      </c>
      <c r="O61" s="2">
        <f t="shared" si="260"/>
        <v>9418.1</v>
      </c>
      <c r="P61" s="2">
        <f t="shared" si="260"/>
        <v>10678.8</v>
      </c>
      <c r="Q61" s="2">
        <f t="shared" si="260"/>
        <v>8155.5</v>
      </c>
      <c r="R61" s="2">
        <f t="shared" si="260"/>
        <v>10567</v>
      </c>
      <c r="S61" s="2">
        <f t="shared" si="260"/>
        <v>9556.8000000000029</v>
      </c>
      <c r="T61" s="2">
        <f t="shared" si="260"/>
        <v>11333.599999999991</v>
      </c>
      <c r="U61" s="2">
        <f t="shared" si="260"/>
        <v>11954.200000000012</v>
      </c>
      <c r="V61" s="2">
        <f t="shared" si="260"/>
        <v>11089.5</v>
      </c>
      <c r="W61" s="2">
        <f t="shared" si="260"/>
        <v>13603.699999999997</v>
      </c>
      <c r="X61" s="2">
        <f t="shared" si="260"/>
        <v>15448.599999999991</v>
      </c>
      <c r="Y61" s="2">
        <f t="shared" si="260"/>
        <v>13188.100000000006</v>
      </c>
      <c r="Z61" s="2">
        <f t="shared" si="261"/>
        <v>11724.7</v>
      </c>
      <c r="AA61" s="2">
        <f t="shared" si="262"/>
        <v>11182.099999999999</v>
      </c>
      <c r="AB61" s="2">
        <f t="shared" si="262"/>
        <v>10210.600000000002</v>
      </c>
      <c r="AC61" s="2">
        <f t="shared" si="262"/>
        <v>12355.199999999997</v>
      </c>
      <c r="AD61" s="2">
        <f t="shared" si="262"/>
        <v>12437.300000000003</v>
      </c>
      <c r="AE61" s="2">
        <f t="shared" si="262"/>
        <v>11849.099999999999</v>
      </c>
      <c r="AF61" s="2">
        <f t="shared" si="262"/>
        <v>14432.300000000003</v>
      </c>
      <c r="AG61" s="2">
        <f t="shared" si="262"/>
        <v>14386.699999999997</v>
      </c>
      <c r="AH61" s="2">
        <f t="shared" si="262"/>
        <v>14035.899999999994</v>
      </c>
      <c r="AI61" s="2">
        <f t="shared" si="262"/>
        <v>16367.5</v>
      </c>
      <c r="AJ61" s="2">
        <f t="shared" si="262"/>
        <v>14222</v>
      </c>
      <c r="AK61" s="2">
        <f t="shared" si="262"/>
        <v>13612.600000000006</v>
      </c>
      <c r="AL61" s="2">
        <f t="shared" si="263"/>
        <v>9556.1</v>
      </c>
      <c r="AM61" s="2">
        <f t="shared" si="264"/>
        <v>8958.1999999999989</v>
      </c>
      <c r="AN61" s="2">
        <f t="shared" si="264"/>
        <v>9259.9000000000015</v>
      </c>
      <c r="AO61" s="2">
        <f t="shared" si="264"/>
        <v>8013.1000000000022</v>
      </c>
      <c r="AP61" s="2">
        <f t="shared" si="264"/>
        <v>8199.8999999999942</v>
      </c>
      <c r="AQ61" s="2">
        <f t="shared" si="264"/>
        <v>9774.8000000000029</v>
      </c>
      <c r="AR61" s="2">
        <f t="shared" si="264"/>
        <v>10211.300000000003</v>
      </c>
      <c r="AS61" s="2">
        <f t="shared" si="264"/>
        <v>9524.1999999999971</v>
      </c>
      <c r="AT61" s="2">
        <f t="shared" si="264"/>
        <v>10068.800000000003</v>
      </c>
      <c r="AU61" s="2">
        <f t="shared" si="264"/>
        <v>11137.399999999994</v>
      </c>
      <c r="AV61" s="2">
        <f t="shared" si="264"/>
        <v>11706</v>
      </c>
      <c r="AW61" s="2">
        <f t="shared" si="264"/>
        <v>10846.300000000003</v>
      </c>
      <c r="AX61" s="2">
        <f t="shared" si="265"/>
        <v>8595.2999999999993</v>
      </c>
      <c r="AY61" s="2">
        <f t="shared" si="266"/>
        <v>8824.6000000000022</v>
      </c>
      <c r="AZ61" s="2">
        <f t="shared" si="266"/>
        <v>10693.199999999997</v>
      </c>
      <c r="BA61" s="2">
        <f t="shared" si="266"/>
        <v>8886.8000000000029</v>
      </c>
      <c r="BB61" s="2">
        <f t="shared" si="266"/>
        <v>9498.1999999999971</v>
      </c>
      <c r="BC61" s="2">
        <f t="shared" si="266"/>
        <v>10179.200000000004</v>
      </c>
      <c r="BD61" s="2">
        <f t="shared" si="266"/>
        <v>10155.899999999994</v>
      </c>
      <c r="BE61" s="2">
        <f t="shared" si="266"/>
        <v>10966.5</v>
      </c>
      <c r="BF61" s="2">
        <f t="shared" si="266"/>
        <v>10498.699999999997</v>
      </c>
      <c r="BG61" s="2">
        <f t="shared" si="266"/>
        <v>11826.5</v>
      </c>
      <c r="BH61" s="2">
        <f t="shared" si="266"/>
        <v>13229.200000000012</v>
      </c>
      <c r="BI61" s="2">
        <f t="shared" si="266"/>
        <v>12768.899999999994</v>
      </c>
      <c r="BJ61" s="2">
        <f t="shared" si="267"/>
        <v>9547.6</v>
      </c>
      <c r="BK61" s="2">
        <f t="shared" si="268"/>
        <v>10555.199999999999</v>
      </c>
      <c r="BL61" s="2">
        <f t="shared" si="268"/>
        <v>11817.2</v>
      </c>
      <c r="BM61" s="2">
        <f t="shared" si="268"/>
        <v>9805.5</v>
      </c>
      <c r="BN61" s="2">
        <f t="shared" si="268"/>
        <v>12361.900000000001</v>
      </c>
      <c r="BO61" s="2">
        <f t="shared" si="268"/>
        <v>12455.400000000001</v>
      </c>
      <c r="BP61" s="2">
        <f t="shared" si="268"/>
        <v>11528.199999999997</v>
      </c>
      <c r="BQ61" s="2">
        <f t="shared" si="268"/>
        <v>13435.199999999997</v>
      </c>
      <c r="BR61" s="2">
        <f t="shared" si="268"/>
        <v>13256.300000000003</v>
      </c>
      <c r="BS61" s="2">
        <f t="shared" si="268"/>
        <v>13578.699999999997</v>
      </c>
      <c r="BT61" s="2">
        <f t="shared" si="268"/>
        <v>15323.800000000003</v>
      </c>
      <c r="BU61" s="2">
        <f t="shared" si="268"/>
        <v>12845.299999999988</v>
      </c>
      <c r="BV61" s="2">
        <f t="shared" si="269"/>
        <v>11640.1</v>
      </c>
      <c r="BW61" s="2">
        <f t="shared" si="270"/>
        <v>11554.4</v>
      </c>
      <c r="BX61" s="2">
        <f t="shared" si="270"/>
        <v>11973.400000000001</v>
      </c>
      <c r="BY61" s="2">
        <f t="shared" si="270"/>
        <v>9907.5999999999985</v>
      </c>
      <c r="BZ61" s="2">
        <f t="shared" si="270"/>
        <v>12571.400000000001</v>
      </c>
      <c r="CA61" s="2">
        <f t="shared" si="270"/>
        <v>11750.900000000001</v>
      </c>
      <c r="CB61" s="2">
        <f t="shared" si="270"/>
        <v>12532.800000000003</v>
      </c>
      <c r="CC61" s="2">
        <f t="shared" si="270"/>
        <v>12736.5</v>
      </c>
      <c r="CD61" s="2">
        <f t="shared" si="270"/>
        <v>12592</v>
      </c>
      <c r="CE61" s="2">
        <f t="shared" si="270"/>
        <v>14991.599999999991</v>
      </c>
      <c r="CF61" s="2">
        <f t="shared" si="270"/>
        <v>16565.500000000015</v>
      </c>
      <c r="CG61" s="2">
        <f t="shared" si="270"/>
        <v>13458.199999999983</v>
      </c>
      <c r="CH61" s="2">
        <f t="shared" si="271"/>
        <v>12290.8</v>
      </c>
      <c r="CI61" s="2">
        <f t="shared" si="272"/>
        <v>11394.900000000001</v>
      </c>
      <c r="CJ61" s="2">
        <f t="shared" si="272"/>
        <v>10619.7</v>
      </c>
      <c r="CK61" s="2">
        <f t="shared" si="272"/>
        <v>12054.400000000001</v>
      </c>
      <c r="CL61" s="2">
        <f t="shared" si="272"/>
        <v>12411.099999999999</v>
      </c>
      <c r="CM61" s="2">
        <f t="shared" si="272"/>
        <v>11237.499999999993</v>
      </c>
      <c r="CN61" s="2">
        <f t="shared" si="272"/>
        <v>12728.300000000003</v>
      </c>
      <c r="CO61" s="2">
        <f t="shared" si="272"/>
        <v>12640.199999999997</v>
      </c>
      <c r="CP61" s="2">
        <f t="shared" si="272"/>
        <v>14220.100000000006</v>
      </c>
      <c r="CQ61" s="2">
        <f t="shared" si="272"/>
        <v>15458.399999999994</v>
      </c>
      <c r="CR61" s="2">
        <f t="shared" si="272"/>
        <v>14907.200000000012</v>
      </c>
      <c r="CS61" s="2">
        <f t="shared" si="272"/>
        <v>14613.5</v>
      </c>
      <c r="CT61" s="2">
        <f t="shared" si="273"/>
        <v>12192.6</v>
      </c>
      <c r="CU61" s="2">
        <f t="shared" si="274"/>
        <v>12023.999999999998</v>
      </c>
      <c r="CV61" s="2">
        <f t="shared" si="274"/>
        <v>14721.099999999999</v>
      </c>
      <c r="CW61" s="2">
        <f t="shared" si="274"/>
        <v>12988.600000000006</v>
      </c>
      <c r="CX61" s="2">
        <f t="shared" si="274"/>
        <v>14946.300000000003</v>
      </c>
      <c r="CY61" s="2">
        <f t="shared" si="274"/>
        <v>12584.699999999997</v>
      </c>
      <c r="CZ61" s="2">
        <f t="shared" si="274"/>
        <v>14342.5</v>
      </c>
      <c r="DA61" s="2">
        <f t="shared" si="274"/>
        <v>13865.199999999997</v>
      </c>
      <c r="DB61" s="2">
        <f t="shared" si="274"/>
        <v>13895.600000000006</v>
      </c>
      <c r="DC61" s="2">
        <f t="shared" si="274"/>
        <v>16155.399999999994</v>
      </c>
      <c r="DD61" s="2">
        <f t="shared" si="274"/>
        <v>16300.399999999994</v>
      </c>
      <c r="DE61" s="2">
        <f t="shared" si="274"/>
        <v>15103.5</v>
      </c>
      <c r="DF61" s="2">
        <f t="shared" si="275"/>
        <v>12541.6</v>
      </c>
      <c r="DG61" s="2">
        <f t="shared" si="276"/>
        <v>12253.800000000001</v>
      </c>
      <c r="DH61" s="2">
        <f t="shared" si="276"/>
        <v>14049.5</v>
      </c>
      <c r="DI61" s="2">
        <f t="shared" si="276"/>
        <v>12591.699999999997</v>
      </c>
      <c r="DJ61" s="2">
        <f t="shared" si="276"/>
        <v>13066.5</v>
      </c>
      <c r="DK61" s="2">
        <f t="shared" si="276"/>
        <v>13462.299999999996</v>
      </c>
      <c r="DL61" s="2">
        <f t="shared" si="276"/>
        <v>15683.600000000006</v>
      </c>
      <c r="DM61" s="2">
        <f t="shared" si="276"/>
        <v>13242.699999999997</v>
      </c>
      <c r="DN61" s="2">
        <f t="shared" si="276"/>
        <v>15756.600000000006</v>
      </c>
      <c r="DO61" s="2">
        <f t="shared" si="276"/>
        <v>16776.999999999985</v>
      </c>
      <c r="DP61" s="2">
        <f t="shared" si="276"/>
        <v>18131.900000000023</v>
      </c>
      <c r="DQ61" s="2">
        <f t="shared" si="276"/>
        <v>17011</v>
      </c>
      <c r="DR61" s="2">
        <f t="shared" si="277"/>
        <v>13498.9</v>
      </c>
      <c r="DS61" s="2">
        <f t="shared" si="278"/>
        <v>13816.500000000002</v>
      </c>
      <c r="DT61" s="2">
        <f t="shared" si="278"/>
        <v>13548.400000000001</v>
      </c>
      <c r="DU61" s="2">
        <f t="shared" si="278"/>
        <v>13445.5</v>
      </c>
      <c r="DV61" s="2">
        <f t="shared" si="278"/>
        <v>16669.699999999997</v>
      </c>
      <c r="DW61" s="2">
        <f t="shared" si="278"/>
        <v>14988.199999999997</v>
      </c>
      <c r="DX61" s="2">
        <f t="shared" si="278"/>
        <v>14973.300000000003</v>
      </c>
      <c r="DY61" s="2">
        <f t="shared" si="278"/>
        <v>16060</v>
      </c>
      <c r="DZ61" s="2">
        <f t="shared" si="278"/>
        <v>15889</v>
      </c>
      <c r="EA61" s="2">
        <f t="shared" si="278"/>
        <v>16580.200000000012</v>
      </c>
      <c r="EB61" s="2">
        <f t="shared" si="278"/>
        <v>18653.199999999983</v>
      </c>
      <c r="EC61" s="2">
        <f t="shared" si="278"/>
        <v>17398.300000000017</v>
      </c>
      <c r="ED61" s="2">
        <f t="shared" si="279"/>
        <v>14686.3</v>
      </c>
      <c r="EE61" s="2">
        <f t="shared" si="280"/>
        <v>13064</v>
      </c>
      <c r="EF61" s="2">
        <f t="shared" si="280"/>
        <v>14739.600000000002</v>
      </c>
      <c r="EG61" s="2">
        <f t="shared" si="305"/>
        <v>11513.699999999997</v>
      </c>
      <c r="EH61" s="2">
        <f t="shared" si="305"/>
        <v>15234.599999999999</v>
      </c>
      <c r="EI61" s="2">
        <f t="shared" si="305"/>
        <v>14903</v>
      </c>
      <c r="EJ61" s="2">
        <f t="shared" si="305"/>
        <v>13849.900000000009</v>
      </c>
      <c r="EK61" s="2">
        <f t="shared" si="305"/>
        <v>14997.199999999997</v>
      </c>
      <c r="EL61" s="2">
        <f t="shared" si="305"/>
        <v>14490.800000000003</v>
      </c>
      <c r="EM61" s="2">
        <f t="shared" si="281"/>
        <v>17593.699999999983</v>
      </c>
      <c r="EN61" s="2">
        <f t="shared" si="282"/>
        <v>18650.400000000023</v>
      </c>
      <c r="EO61" s="2">
        <f t="shared" si="283"/>
        <v>15464.799999999988</v>
      </c>
      <c r="EP61" s="2">
        <f t="shared" si="284"/>
        <v>14618.5</v>
      </c>
      <c r="EQ61" s="2">
        <f t="shared" si="285"/>
        <v>13631.900000000001</v>
      </c>
      <c r="ER61" s="2">
        <f t="shared" si="286"/>
        <v>13177.900000000001</v>
      </c>
      <c r="ES61" s="2">
        <f t="shared" si="287"/>
        <v>13976.199999999997</v>
      </c>
      <c r="ET61" s="2">
        <f t="shared" si="287"/>
        <v>13715.5</v>
      </c>
      <c r="EU61" s="2">
        <f t="shared" si="287"/>
        <v>12817.699999999997</v>
      </c>
      <c r="EV61" s="2">
        <f t="shared" si="287"/>
        <v>13645.800000000003</v>
      </c>
      <c r="EW61" s="2">
        <f t="shared" si="287"/>
        <v>14289.5</v>
      </c>
      <c r="EX61" s="2">
        <f t="shared" si="287"/>
        <v>11781.300000000003</v>
      </c>
      <c r="EY61" s="2">
        <f t="shared" si="288"/>
        <v>17726.699999999997</v>
      </c>
      <c r="EZ61" s="2">
        <f t="shared" si="288"/>
        <v>20141.399999999994</v>
      </c>
      <c r="FA61" s="2">
        <f t="shared" si="288"/>
        <v>15845.200000000012</v>
      </c>
      <c r="FB61" s="2">
        <f t="shared" si="289"/>
        <v>13637</v>
      </c>
      <c r="FC61" s="2">
        <f t="shared" si="290"/>
        <v>14041.599999999999</v>
      </c>
      <c r="FD61" s="2">
        <f t="shared" si="290"/>
        <v>13124.700000000004</v>
      </c>
      <c r="FE61" s="2">
        <f t="shared" si="290"/>
        <v>12200.399999999994</v>
      </c>
      <c r="FF61" s="2">
        <f t="shared" si="290"/>
        <v>13995.400000000009</v>
      </c>
      <c r="FG61" s="2">
        <f t="shared" si="290"/>
        <v>12980.299999999988</v>
      </c>
      <c r="FH61" s="2">
        <f t="shared" si="291"/>
        <v>14226</v>
      </c>
      <c r="FI61" s="2">
        <f t="shared" si="292"/>
        <v>13012.400000000009</v>
      </c>
      <c r="FJ61" s="2">
        <f t="shared" si="292"/>
        <v>12822.899999999994</v>
      </c>
      <c r="FK61" s="2">
        <f t="shared" si="293"/>
        <v>15539.400000000009</v>
      </c>
      <c r="FL61" s="2">
        <f t="shared" si="294"/>
        <v>15403</v>
      </c>
      <c r="FM61" s="2">
        <f t="shared" si="294"/>
        <v>13240.899999999994</v>
      </c>
      <c r="FN61" s="2">
        <f t="shared" si="295"/>
        <v>12559.4</v>
      </c>
      <c r="FO61" s="2">
        <f t="shared" si="296"/>
        <v>11485.500000000002</v>
      </c>
      <c r="FP61" s="2">
        <f t="shared" si="296"/>
        <v>11098.457955149999</v>
      </c>
      <c r="FQ61" s="2">
        <f t="shared" si="296"/>
        <v>6178.8344149900004</v>
      </c>
      <c r="FR61" s="2">
        <f t="shared" si="296"/>
        <v>5426.4147452499965</v>
      </c>
      <c r="FS61" s="2">
        <f t="shared" si="296"/>
        <v>7588.7908128900017</v>
      </c>
      <c r="FT61" s="2">
        <f t="shared" si="296"/>
        <v>10424.503011879999</v>
      </c>
      <c r="FU61" s="2">
        <f t="shared" si="297"/>
        <v>11016.202498859995</v>
      </c>
      <c r="FV61" s="2">
        <f t="shared" si="297"/>
        <v>13540.96753835</v>
      </c>
      <c r="FW61" s="2">
        <f t="shared" si="297"/>
        <v>13094.006340840002</v>
      </c>
      <c r="FX61" s="2">
        <f t="shared" si="297"/>
        <v>11687.784921760001</v>
      </c>
      <c r="FY61" s="2">
        <f t="shared" si="297"/>
        <v>19632.044771639994</v>
      </c>
      <c r="FZ61" s="164">
        <f t="shared" si="298"/>
        <v>12970.604209249999</v>
      </c>
      <c r="GA61" s="2">
        <f t="shared" si="297"/>
        <v>12717.46057304</v>
      </c>
      <c r="GB61" s="2">
        <f t="shared" si="297"/>
        <v>14787.321473529999</v>
      </c>
      <c r="GC61" s="2">
        <f t="shared" si="297"/>
        <v>13921.891481250001</v>
      </c>
      <c r="GD61" s="2">
        <f t="shared" si="299"/>
        <v>13903.118418920007</v>
      </c>
      <c r="GE61" s="2">
        <f t="shared" si="300"/>
        <v>14058.034530379999</v>
      </c>
      <c r="GF61" s="2">
        <f t="shared" si="300"/>
        <v>14461.009320419995</v>
      </c>
      <c r="GG61" s="2">
        <f t="shared" si="301"/>
        <v>14610.348450110003</v>
      </c>
      <c r="GH61" s="2">
        <f t="shared" si="302"/>
        <v>14698.094270300004</v>
      </c>
      <c r="GI61" s="2">
        <f t="shared" si="303"/>
        <v>17813.163749869986</v>
      </c>
      <c r="GJ61" s="2">
        <f t="shared" si="304"/>
        <v>19328.521125810017</v>
      </c>
      <c r="GK61" s="2">
        <f t="shared" si="304"/>
        <v>18766.089499749971</v>
      </c>
    </row>
    <row r="62" spans="1:193" x14ac:dyDescent="0.25">
      <c r="A62" s="81" t="s">
        <v>142</v>
      </c>
      <c r="B62" s="2">
        <f t="shared" si="257"/>
        <v>155.19999999999999</v>
      </c>
      <c r="C62" s="2">
        <f t="shared" si="258"/>
        <v>221.10000000000002</v>
      </c>
      <c r="D62" s="2">
        <f t="shared" si="258"/>
        <v>223.2</v>
      </c>
      <c r="E62" s="2">
        <f t="shared" si="258"/>
        <v>79.399999999999977</v>
      </c>
      <c r="F62" s="2">
        <f t="shared" si="258"/>
        <v>55.5</v>
      </c>
      <c r="G62" s="2">
        <f t="shared" si="258"/>
        <v>29</v>
      </c>
      <c r="H62" s="2">
        <f t="shared" si="258"/>
        <v>104.70000000000005</v>
      </c>
      <c r="I62" s="2">
        <f t="shared" si="258"/>
        <v>114.5</v>
      </c>
      <c r="J62" s="2">
        <f t="shared" si="258"/>
        <v>71.300000000000068</v>
      </c>
      <c r="K62" s="2">
        <f t="shared" si="258"/>
        <v>108</v>
      </c>
      <c r="L62" s="2">
        <f t="shared" si="258"/>
        <v>65.799999999999955</v>
      </c>
      <c r="M62" s="2">
        <f t="shared" si="258"/>
        <v>56.599999999999909</v>
      </c>
      <c r="N62" s="2">
        <f t="shared" si="259"/>
        <v>1279.8</v>
      </c>
      <c r="O62" s="2">
        <f t="shared" si="260"/>
        <v>192.5</v>
      </c>
      <c r="P62" s="2">
        <f t="shared" si="260"/>
        <v>183.5</v>
      </c>
      <c r="Q62" s="2">
        <f t="shared" si="260"/>
        <v>195.20000000000005</v>
      </c>
      <c r="R62" s="2">
        <f t="shared" si="260"/>
        <v>205.30000000000018</v>
      </c>
      <c r="S62" s="2">
        <f t="shared" si="260"/>
        <v>249</v>
      </c>
      <c r="T62" s="2">
        <f t="shared" si="260"/>
        <v>195.39999999999964</v>
      </c>
      <c r="U62" s="2">
        <f t="shared" si="260"/>
        <v>194.10000000000036</v>
      </c>
      <c r="V62" s="2">
        <f t="shared" si="260"/>
        <v>215</v>
      </c>
      <c r="W62" s="2">
        <f t="shared" si="260"/>
        <v>175.59999999999991</v>
      </c>
      <c r="X62" s="2">
        <f t="shared" si="260"/>
        <v>250.40000000000009</v>
      </c>
      <c r="Y62" s="2">
        <f t="shared" si="260"/>
        <v>-903.80000000000018</v>
      </c>
      <c r="Z62" s="2">
        <f t="shared" si="261"/>
        <v>1298.3</v>
      </c>
      <c r="AA62" s="2">
        <f t="shared" si="262"/>
        <v>226.70000000000005</v>
      </c>
      <c r="AB62" s="2">
        <f t="shared" si="262"/>
        <v>309.79999999999995</v>
      </c>
      <c r="AC62" s="2">
        <f t="shared" si="262"/>
        <v>319.29999999999995</v>
      </c>
      <c r="AD62" s="2">
        <f t="shared" si="262"/>
        <v>318.20000000000027</v>
      </c>
      <c r="AE62" s="2">
        <f t="shared" si="262"/>
        <v>377.29999999999973</v>
      </c>
      <c r="AF62" s="2">
        <f t="shared" si="262"/>
        <v>314.30000000000018</v>
      </c>
      <c r="AG62" s="2">
        <f t="shared" si="262"/>
        <v>296</v>
      </c>
      <c r="AH62" s="2">
        <f t="shared" si="262"/>
        <v>335.19999999999982</v>
      </c>
      <c r="AI62" s="2">
        <f t="shared" si="262"/>
        <v>424.70000000000027</v>
      </c>
      <c r="AJ62" s="2">
        <f t="shared" si="262"/>
        <v>285.69999999999982</v>
      </c>
      <c r="AK62" s="2">
        <f t="shared" si="262"/>
        <v>161.80000000000018</v>
      </c>
      <c r="AL62" s="2">
        <f t="shared" si="263"/>
        <v>558.4</v>
      </c>
      <c r="AM62" s="2">
        <f t="shared" si="264"/>
        <v>270.10000000000002</v>
      </c>
      <c r="AN62" s="2">
        <f t="shared" si="264"/>
        <v>233</v>
      </c>
      <c r="AO62" s="2">
        <f t="shared" si="264"/>
        <v>346.09999999999991</v>
      </c>
      <c r="AP62" s="2">
        <f t="shared" si="264"/>
        <v>308.10000000000014</v>
      </c>
      <c r="AQ62" s="2">
        <f t="shared" si="264"/>
        <v>358.10000000000014</v>
      </c>
      <c r="AR62" s="2">
        <f t="shared" si="264"/>
        <v>311.39999999999964</v>
      </c>
      <c r="AS62" s="2">
        <f t="shared" si="264"/>
        <v>295.5</v>
      </c>
      <c r="AT62" s="2">
        <f t="shared" si="264"/>
        <v>601.80000000000018</v>
      </c>
      <c r="AU62" s="2">
        <f t="shared" si="264"/>
        <v>371.30000000000018</v>
      </c>
      <c r="AV62" s="2">
        <f t="shared" si="264"/>
        <v>420.19999999999982</v>
      </c>
      <c r="AW62" s="2">
        <f t="shared" si="264"/>
        <v>603.30000000000018</v>
      </c>
      <c r="AX62" s="2">
        <f t="shared" si="265"/>
        <v>369</v>
      </c>
      <c r="AY62" s="2">
        <f t="shared" si="266"/>
        <v>336.29999999999995</v>
      </c>
      <c r="AZ62" s="2">
        <f t="shared" si="266"/>
        <v>351</v>
      </c>
      <c r="BA62" s="2">
        <f t="shared" si="266"/>
        <v>279.29999999999995</v>
      </c>
      <c r="BB62" s="2">
        <f t="shared" si="266"/>
        <v>345</v>
      </c>
      <c r="BC62" s="2">
        <f t="shared" si="266"/>
        <v>303.70000000000005</v>
      </c>
      <c r="BD62" s="2">
        <f t="shared" si="266"/>
        <v>315.60000000000014</v>
      </c>
      <c r="BE62" s="2">
        <f t="shared" si="266"/>
        <v>358.79999999999973</v>
      </c>
      <c r="BF62" s="2">
        <f t="shared" si="266"/>
        <v>342.20000000000027</v>
      </c>
      <c r="BG62" s="2">
        <f t="shared" si="266"/>
        <v>348.29999999999973</v>
      </c>
      <c r="BH62" s="2">
        <f t="shared" si="266"/>
        <v>347.10000000000036</v>
      </c>
      <c r="BI62" s="2">
        <f t="shared" si="266"/>
        <v>294</v>
      </c>
      <c r="BJ62" s="2">
        <f t="shared" si="267"/>
        <v>308.8</v>
      </c>
      <c r="BK62" s="2">
        <f t="shared" si="268"/>
        <v>288.49999999999994</v>
      </c>
      <c r="BL62" s="2">
        <f t="shared" si="268"/>
        <v>335</v>
      </c>
      <c r="BM62" s="2">
        <f t="shared" si="268"/>
        <v>292</v>
      </c>
      <c r="BN62" s="2">
        <f t="shared" si="268"/>
        <v>365.20000000000005</v>
      </c>
      <c r="BO62" s="2">
        <f t="shared" si="268"/>
        <v>368.90000000000009</v>
      </c>
      <c r="BP62" s="2">
        <f t="shared" si="268"/>
        <v>318.29999999999973</v>
      </c>
      <c r="BQ62" s="2">
        <f t="shared" si="268"/>
        <v>287.10000000000036</v>
      </c>
      <c r="BR62" s="2">
        <f t="shared" si="268"/>
        <v>348.79999999999973</v>
      </c>
      <c r="BS62" s="2">
        <f t="shared" si="268"/>
        <v>384.09999999999991</v>
      </c>
      <c r="BT62" s="2">
        <f t="shared" si="268"/>
        <v>362.70000000000027</v>
      </c>
      <c r="BU62" s="2">
        <f t="shared" si="268"/>
        <v>331</v>
      </c>
      <c r="BV62" s="2">
        <f t="shared" si="269"/>
        <v>288.10000000000002</v>
      </c>
      <c r="BW62" s="2">
        <f t="shared" si="270"/>
        <v>277.5</v>
      </c>
      <c r="BX62" s="2">
        <f t="shared" si="270"/>
        <v>296.10000000000002</v>
      </c>
      <c r="BY62" s="2">
        <f t="shared" si="270"/>
        <v>276.09999999999991</v>
      </c>
      <c r="BZ62" s="2">
        <f t="shared" si="270"/>
        <v>438.90000000000009</v>
      </c>
      <c r="CA62" s="2">
        <f t="shared" si="270"/>
        <v>303.39999999999986</v>
      </c>
      <c r="CB62" s="2">
        <f t="shared" si="270"/>
        <v>301.20000000000027</v>
      </c>
      <c r="CC62" s="2">
        <f t="shared" si="270"/>
        <v>291.89999999999964</v>
      </c>
      <c r="CD62" s="2">
        <f t="shared" si="270"/>
        <v>336.5</v>
      </c>
      <c r="CE62" s="2">
        <f t="shared" si="270"/>
        <v>384.60000000000036</v>
      </c>
      <c r="CF62" s="2">
        <f t="shared" si="270"/>
        <v>376.5</v>
      </c>
      <c r="CG62" s="2">
        <f t="shared" si="270"/>
        <v>252.79999999999973</v>
      </c>
      <c r="CH62" s="2">
        <f t="shared" si="271"/>
        <v>273.89999999999998</v>
      </c>
      <c r="CI62" s="2">
        <f t="shared" si="272"/>
        <v>309.39999999999998</v>
      </c>
      <c r="CJ62" s="2">
        <f t="shared" si="272"/>
        <v>196.20000000000005</v>
      </c>
      <c r="CK62" s="2">
        <f t="shared" si="272"/>
        <v>235.5</v>
      </c>
      <c r="CL62" s="2">
        <f t="shared" si="272"/>
        <v>225.09999999999991</v>
      </c>
      <c r="CM62" s="2">
        <f t="shared" si="272"/>
        <v>226.40000000000009</v>
      </c>
      <c r="CN62" s="2">
        <f t="shared" si="272"/>
        <v>189.09999999999991</v>
      </c>
      <c r="CO62" s="2">
        <f t="shared" si="272"/>
        <v>319.70000000000005</v>
      </c>
      <c r="CP62" s="2">
        <f t="shared" si="272"/>
        <v>336.10000000000014</v>
      </c>
      <c r="CQ62" s="2">
        <f t="shared" si="272"/>
        <v>1006.2999999999997</v>
      </c>
      <c r="CR62" s="2">
        <f t="shared" si="272"/>
        <v>1169.5</v>
      </c>
      <c r="CS62" s="2">
        <f t="shared" si="272"/>
        <v>389.30000000000018</v>
      </c>
      <c r="CT62" s="2">
        <f t="shared" si="273"/>
        <v>363.6</v>
      </c>
      <c r="CU62" s="2">
        <f t="shared" si="274"/>
        <v>329.5</v>
      </c>
      <c r="CV62" s="2">
        <f t="shared" si="274"/>
        <v>415.19999999999993</v>
      </c>
      <c r="CW62" s="2">
        <f t="shared" si="274"/>
        <v>417.10000000000014</v>
      </c>
      <c r="CX62" s="2">
        <f t="shared" si="274"/>
        <v>518</v>
      </c>
      <c r="CY62" s="2">
        <f t="shared" si="274"/>
        <v>447</v>
      </c>
      <c r="CZ62" s="2">
        <f t="shared" si="274"/>
        <v>415.90000000000009</v>
      </c>
      <c r="DA62" s="2">
        <f t="shared" si="274"/>
        <v>356.29999999999973</v>
      </c>
      <c r="DB62" s="2">
        <f t="shared" si="274"/>
        <v>397.70000000000027</v>
      </c>
      <c r="DC62" s="2">
        <f t="shared" si="274"/>
        <v>455.5</v>
      </c>
      <c r="DD62" s="2">
        <f t="shared" si="274"/>
        <v>373.30000000000018</v>
      </c>
      <c r="DE62" s="2">
        <f t="shared" si="274"/>
        <v>364.19999999999982</v>
      </c>
      <c r="DF62" s="2">
        <f t="shared" si="275"/>
        <v>355.4</v>
      </c>
      <c r="DG62" s="2">
        <f t="shared" si="276"/>
        <v>297.10000000000002</v>
      </c>
      <c r="DH62" s="2">
        <f t="shared" si="276"/>
        <v>364.6</v>
      </c>
      <c r="DI62" s="2">
        <f t="shared" si="276"/>
        <v>353.6</v>
      </c>
      <c r="DJ62" s="2">
        <f t="shared" si="276"/>
        <v>441.5</v>
      </c>
      <c r="DK62" s="2">
        <f t="shared" si="276"/>
        <v>412.99999999999977</v>
      </c>
      <c r="DL62" s="2">
        <f t="shared" si="276"/>
        <v>371.10000000000036</v>
      </c>
      <c r="DM62" s="2">
        <f t="shared" si="276"/>
        <v>343.39999999999964</v>
      </c>
      <c r="DN62" s="2">
        <f t="shared" si="276"/>
        <v>373.5</v>
      </c>
      <c r="DO62" s="2">
        <f t="shared" si="276"/>
        <v>413.60000000000036</v>
      </c>
      <c r="DP62" s="2">
        <f t="shared" si="276"/>
        <v>372.39999999999964</v>
      </c>
      <c r="DQ62" s="2">
        <f t="shared" si="276"/>
        <v>368.80000000000018</v>
      </c>
      <c r="DR62" s="2">
        <f t="shared" si="277"/>
        <v>342</v>
      </c>
      <c r="DS62" s="2">
        <f t="shared" si="278"/>
        <v>381.70000000000005</v>
      </c>
      <c r="DT62" s="2">
        <f t="shared" si="278"/>
        <v>429.89999999999986</v>
      </c>
      <c r="DU62" s="2">
        <f t="shared" si="278"/>
        <v>463.5</v>
      </c>
      <c r="DV62" s="2">
        <f t="shared" si="278"/>
        <v>461.80000000000018</v>
      </c>
      <c r="DW62" s="2">
        <f t="shared" si="278"/>
        <v>501.29999999999973</v>
      </c>
      <c r="DX62" s="2">
        <f t="shared" si="278"/>
        <v>386.90000000000009</v>
      </c>
      <c r="DY62" s="2">
        <f t="shared" si="278"/>
        <v>380.20000000000027</v>
      </c>
      <c r="DZ62" s="2">
        <f t="shared" si="278"/>
        <v>387.69999999999982</v>
      </c>
      <c r="EA62" s="2">
        <f t="shared" si="278"/>
        <v>451.30000000000018</v>
      </c>
      <c r="EB62" s="2">
        <f t="shared" si="278"/>
        <v>450.89999999999964</v>
      </c>
      <c r="EC62" s="2">
        <f t="shared" si="278"/>
        <v>435.5</v>
      </c>
      <c r="ED62" s="2">
        <f t="shared" si="279"/>
        <v>469.7</v>
      </c>
      <c r="EE62" s="2">
        <f t="shared" si="280"/>
        <v>447.3</v>
      </c>
      <c r="EF62" s="2">
        <f t="shared" si="280"/>
        <v>478.29999999999995</v>
      </c>
      <c r="EG62" s="2">
        <f t="shared" si="305"/>
        <v>392.40000000000009</v>
      </c>
      <c r="EH62" s="2">
        <f t="shared" si="305"/>
        <v>543.79999999999995</v>
      </c>
      <c r="EI62" s="2">
        <f t="shared" si="305"/>
        <v>502.59999999999991</v>
      </c>
      <c r="EJ62" s="2">
        <f t="shared" si="305"/>
        <v>441.70000000000027</v>
      </c>
      <c r="EK62" s="2">
        <f t="shared" si="305"/>
        <v>456.69999999999982</v>
      </c>
      <c r="EL62" s="2">
        <f t="shared" si="305"/>
        <v>469.30000000000018</v>
      </c>
      <c r="EM62" s="2">
        <f t="shared" si="281"/>
        <v>506.19999999999982</v>
      </c>
      <c r="EN62" s="2">
        <f t="shared" si="282"/>
        <v>517.19999999999982</v>
      </c>
      <c r="EO62" s="2">
        <f t="shared" si="283"/>
        <v>413.30000000000018</v>
      </c>
      <c r="EP62" s="2">
        <f t="shared" si="284"/>
        <v>478</v>
      </c>
      <c r="EQ62" s="2">
        <f t="shared" si="285"/>
        <v>420.5</v>
      </c>
      <c r="ER62" s="2">
        <f t="shared" si="286"/>
        <v>464.20000000000005</v>
      </c>
      <c r="ES62" s="2">
        <f t="shared" si="287"/>
        <v>480.70000000000005</v>
      </c>
      <c r="ET62" s="2">
        <f t="shared" si="287"/>
        <v>500.19999999999982</v>
      </c>
      <c r="EU62" s="2">
        <f t="shared" si="287"/>
        <v>424.80000000000018</v>
      </c>
      <c r="EV62" s="2">
        <f t="shared" si="287"/>
        <v>478.79999999999973</v>
      </c>
      <c r="EW62" s="2">
        <f t="shared" si="287"/>
        <v>447.5</v>
      </c>
      <c r="EX62" s="2">
        <f t="shared" si="287"/>
        <v>367.60000000000036</v>
      </c>
      <c r="EY62" s="2">
        <f t="shared" si="288"/>
        <v>483.69999999999982</v>
      </c>
      <c r="EZ62" s="2">
        <f t="shared" si="288"/>
        <v>502.10000000000036</v>
      </c>
      <c r="FA62" s="2">
        <f t="shared" si="288"/>
        <v>419.59999999999945</v>
      </c>
      <c r="FB62" s="2">
        <f t="shared" si="289"/>
        <v>461.4</v>
      </c>
      <c r="FC62" s="2">
        <f t="shared" si="290"/>
        <v>367</v>
      </c>
      <c r="FD62" s="2">
        <f t="shared" si="290"/>
        <v>375.50000000000011</v>
      </c>
      <c r="FE62" s="2">
        <f t="shared" si="290"/>
        <v>402.19999999999982</v>
      </c>
      <c r="FF62" s="2">
        <f t="shared" si="290"/>
        <v>470.40000000000009</v>
      </c>
      <c r="FG62" s="2">
        <f t="shared" si="290"/>
        <v>553.5</v>
      </c>
      <c r="FH62" s="2">
        <f t="shared" si="291"/>
        <v>538.30000000000018</v>
      </c>
      <c r="FI62" s="2">
        <f t="shared" si="292"/>
        <v>398.79999999999973</v>
      </c>
      <c r="FJ62" s="2">
        <f t="shared" si="292"/>
        <v>477.59999999999991</v>
      </c>
      <c r="FK62" s="2">
        <f t="shared" si="293"/>
        <v>535.30000000000018</v>
      </c>
      <c r="FL62" s="2">
        <f t="shared" si="294"/>
        <v>454.19999999999982</v>
      </c>
      <c r="FM62" s="2">
        <f t="shared" si="294"/>
        <v>377.69999999999982</v>
      </c>
      <c r="FN62" s="2">
        <f t="shared" si="295"/>
        <v>441.7</v>
      </c>
      <c r="FO62" s="2">
        <f t="shared" si="296"/>
        <v>459.8</v>
      </c>
      <c r="FP62" s="2">
        <f t="shared" si="296"/>
        <v>436.10539509</v>
      </c>
      <c r="FQ62" s="2">
        <f t="shared" si="296"/>
        <v>494.36947174000011</v>
      </c>
      <c r="FR62" s="2">
        <f t="shared" si="296"/>
        <v>411.60777712000004</v>
      </c>
      <c r="FS62" s="2">
        <f t="shared" si="296"/>
        <v>428.57099553999979</v>
      </c>
      <c r="FT62" s="2">
        <f t="shared" si="296"/>
        <v>422.83469869999999</v>
      </c>
      <c r="FU62" s="2">
        <f t="shared" si="297"/>
        <v>425.03542874999994</v>
      </c>
      <c r="FV62" s="2">
        <f t="shared" si="297"/>
        <v>448.98253279000028</v>
      </c>
      <c r="FW62" s="2">
        <f t="shared" si="297"/>
        <v>500.78187133000029</v>
      </c>
      <c r="FX62" s="2">
        <f t="shared" si="297"/>
        <v>489.37475547999929</v>
      </c>
      <c r="FY62" s="2">
        <f t="shared" si="297"/>
        <v>511.39554043000044</v>
      </c>
      <c r="FZ62" s="164">
        <f t="shared" si="298"/>
        <v>464.58561380999998</v>
      </c>
      <c r="GA62" s="2">
        <f t="shared" si="297"/>
        <v>545.72661261999997</v>
      </c>
      <c r="GB62" s="2">
        <f t="shared" si="297"/>
        <v>562.30067024000004</v>
      </c>
      <c r="GC62" s="2">
        <f t="shared" si="297"/>
        <v>474.19661816999997</v>
      </c>
      <c r="GD62" s="2">
        <f t="shared" si="299"/>
        <v>518.43712997999978</v>
      </c>
      <c r="GE62" s="2">
        <f t="shared" si="300"/>
        <v>608.40503685000022</v>
      </c>
      <c r="GF62" s="2">
        <f t="shared" si="300"/>
        <v>620.44704709999996</v>
      </c>
      <c r="GG62" s="2">
        <f t="shared" si="301"/>
        <v>510.68266964000031</v>
      </c>
      <c r="GH62" s="2">
        <f t="shared" si="302"/>
        <v>518.41520932000003</v>
      </c>
      <c r="GI62" s="2">
        <f t="shared" si="303"/>
        <v>520.00385423999978</v>
      </c>
      <c r="GJ62" s="2">
        <f t="shared" si="304"/>
        <v>453.6157204000001</v>
      </c>
      <c r="GK62" s="2">
        <f t="shared" si="304"/>
        <v>477.29599396000049</v>
      </c>
    </row>
    <row r="63" spans="1:193" x14ac:dyDescent="0.25">
      <c r="A63" s="80" t="s">
        <v>143</v>
      </c>
      <c r="B63" s="2">
        <f t="shared" si="257"/>
        <v>22161.599999999999</v>
      </c>
      <c r="C63" s="2">
        <f t="shared" si="258"/>
        <v>21569.1</v>
      </c>
      <c r="D63" s="2">
        <f t="shared" si="258"/>
        <v>25410.699999999997</v>
      </c>
      <c r="E63" s="2">
        <f t="shared" si="258"/>
        <v>20241.300000000003</v>
      </c>
      <c r="F63" s="2">
        <f t="shared" si="258"/>
        <v>26685.699999999997</v>
      </c>
      <c r="G63" s="2">
        <f t="shared" si="258"/>
        <v>26886.399999999994</v>
      </c>
      <c r="H63" s="2">
        <f t="shared" si="258"/>
        <v>26314.800000000017</v>
      </c>
      <c r="I63" s="2">
        <f t="shared" si="258"/>
        <v>29106.399999999994</v>
      </c>
      <c r="J63" s="2">
        <f t="shared" si="258"/>
        <v>26636.100000000006</v>
      </c>
      <c r="K63" s="2">
        <f t="shared" si="258"/>
        <v>30045.199999999983</v>
      </c>
      <c r="L63" s="2">
        <f t="shared" si="258"/>
        <v>35153.700000000012</v>
      </c>
      <c r="M63" s="2">
        <f t="shared" si="258"/>
        <v>29540.599999999977</v>
      </c>
      <c r="N63" s="2">
        <f t="shared" si="259"/>
        <v>29475.5</v>
      </c>
      <c r="O63" s="2">
        <f t="shared" si="260"/>
        <v>27813.4</v>
      </c>
      <c r="P63" s="2">
        <f t="shared" si="260"/>
        <v>33713.999999999993</v>
      </c>
      <c r="Q63" s="2">
        <f t="shared" si="260"/>
        <v>26829.400000000009</v>
      </c>
      <c r="R63" s="2">
        <f t="shared" si="260"/>
        <v>34338.699999999997</v>
      </c>
      <c r="S63" s="2">
        <f t="shared" si="260"/>
        <v>28751.700000000012</v>
      </c>
      <c r="T63" s="2">
        <f t="shared" si="260"/>
        <v>35456.299999999988</v>
      </c>
      <c r="U63" s="2">
        <f t="shared" si="260"/>
        <v>36997</v>
      </c>
      <c r="V63" s="2">
        <f t="shared" si="260"/>
        <v>34530.400000000023</v>
      </c>
      <c r="W63" s="2">
        <f t="shared" si="260"/>
        <v>40303.5</v>
      </c>
      <c r="X63" s="2">
        <f t="shared" si="260"/>
        <v>44950.599999999977</v>
      </c>
      <c r="Y63" s="2">
        <f t="shared" si="260"/>
        <v>37642.400000000023</v>
      </c>
      <c r="Z63" s="2">
        <f t="shared" si="261"/>
        <v>38800.5</v>
      </c>
      <c r="AA63" s="2">
        <f t="shared" si="262"/>
        <v>37786</v>
      </c>
      <c r="AB63" s="2">
        <f t="shared" si="262"/>
        <v>34376.199999999997</v>
      </c>
      <c r="AC63" s="2">
        <f t="shared" si="262"/>
        <v>41426.500000000015</v>
      </c>
      <c r="AD63" s="2">
        <f t="shared" si="262"/>
        <v>43833.599999999977</v>
      </c>
      <c r="AE63" s="2">
        <f t="shared" si="262"/>
        <v>38973.700000000012</v>
      </c>
      <c r="AF63" s="2">
        <f t="shared" si="262"/>
        <v>48138.900000000023</v>
      </c>
      <c r="AG63" s="2">
        <f t="shared" si="262"/>
        <v>46204.299999999988</v>
      </c>
      <c r="AH63" s="2">
        <f t="shared" si="262"/>
        <v>43754.099999999977</v>
      </c>
      <c r="AI63" s="2">
        <f t="shared" si="262"/>
        <v>48685.400000000023</v>
      </c>
      <c r="AJ63" s="2">
        <f t="shared" si="262"/>
        <v>38459.200000000012</v>
      </c>
      <c r="AK63" s="2">
        <f t="shared" si="262"/>
        <v>34054.399999999965</v>
      </c>
      <c r="AL63" s="2">
        <f t="shared" si="263"/>
        <v>28819.200000000001</v>
      </c>
      <c r="AM63" s="2">
        <f t="shared" si="264"/>
        <v>28618.499999999996</v>
      </c>
      <c r="AN63" s="2">
        <f t="shared" si="264"/>
        <v>30299.800000000003</v>
      </c>
      <c r="AO63" s="2">
        <f t="shared" si="264"/>
        <v>28788.399999999994</v>
      </c>
      <c r="AP63" s="2">
        <f t="shared" si="264"/>
        <v>28725.5</v>
      </c>
      <c r="AQ63" s="2">
        <f t="shared" si="264"/>
        <v>29917.300000000017</v>
      </c>
      <c r="AR63" s="2">
        <f t="shared" si="264"/>
        <v>32588.899999999994</v>
      </c>
      <c r="AS63" s="2">
        <f t="shared" si="264"/>
        <v>31907.799999999988</v>
      </c>
      <c r="AT63" s="2">
        <f t="shared" si="264"/>
        <v>31401.899999999994</v>
      </c>
      <c r="AU63" s="2">
        <f t="shared" si="264"/>
        <v>35589.100000000035</v>
      </c>
      <c r="AV63" s="2">
        <f t="shared" si="264"/>
        <v>36101.899999999965</v>
      </c>
      <c r="AW63" s="2">
        <f t="shared" si="264"/>
        <v>36176.100000000035</v>
      </c>
      <c r="AX63" s="2">
        <f t="shared" si="265"/>
        <v>31656.2</v>
      </c>
      <c r="AY63" s="2">
        <f t="shared" si="266"/>
        <v>33135.199999999997</v>
      </c>
      <c r="AZ63" s="2">
        <f t="shared" si="266"/>
        <v>39404.299999999996</v>
      </c>
      <c r="BA63" s="2">
        <f t="shared" si="266"/>
        <v>33405.699999999997</v>
      </c>
      <c r="BB63" s="2">
        <f t="shared" si="266"/>
        <v>37066.600000000006</v>
      </c>
      <c r="BC63" s="2">
        <f t="shared" si="266"/>
        <v>35501.600000000006</v>
      </c>
      <c r="BD63" s="2">
        <f t="shared" si="266"/>
        <v>37046.100000000006</v>
      </c>
      <c r="BE63" s="2">
        <f t="shared" si="266"/>
        <v>36738.399999999965</v>
      </c>
      <c r="BF63" s="2">
        <f t="shared" si="266"/>
        <v>33694.100000000035</v>
      </c>
      <c r="BG63" s="2">
        <f t="shared" si="266"/>
        <v>34465.799999999988</v>
      </c>
      <c r="BH63" s="2">
        <f t="shared" si="266"/>
        <v>42299.900000000023</v>
      </c>
      <c r="BI63" s="2">
        <f t="shared" si="266"/>
        <v>39889.299999999988</v>
      </c>
      <c r="BJ63" s="2">
        <f t="shared" si="267"/>
        <v>33085.4</v>
      </c>
      <c r="BK63" s="2">
        <f t="shared" si="268"/>
        <v>33873.200000000004</v>
      </c>
      <c r="BL63" s="2">
        <f t="shared" si="268"/>
        <v>41430.799999999988</v>
      </c>
      <c r="BM63" s="2">
        <f t="shared" si="268"/>
        <v>33572.600000000006</v>
      </c>
      <c r="BN63" s="2">
        <f t="shared" si="268"/>
        <v>43736</v>
      </c>
      <c r="BO63" s="2">
        <f t="shared" si="268"/>
        <v>43149.399999999994</v>
      </c>
      <c r="BP63" s="2">
        <f t="shared" si="268"/>
        <v>41554.800000000017</v>
      </c>
      <c r="BQ63" s="2">
        <f t="shared" si="268"/>
        <v>45618.899999999965</v>
      </c>
      <c r="BR63" s="2">
        <f t="shared" si="268"/>
        <v>44407.5</v>
      </c>
      <c r="BS63" s="2">
        <f t="shared" si="268"/>
        <v>46581.100000000035</v>
      </c>
      <c r="BT63" s="2">
        <f t="shared" si="268"/>
        <v>52983.099999999977</v>
      </c>
      <c r="BU63" s="2">
        <f t="shared" si="268"/>
        <v>44646.400000000023</v>
      </c>
      <c r="BV63" s="2">
        <f t="shared" si="269"/>
        <v>44343.1</v>
      </c>
      <c r="BW63" s="2">
        <f t="shared" si="270"/>
        <v>41628.500000000007</v>
      </c>
      <c r="BX63" s="2">
        <f t="shared" si="270"/>
        <v>48947.299999999988</v>
      </c>
      <c r="BY63" s="2">
        <f t="shared" si="270"/>
        <v>38726.800000000017</v>
      </c>
      <c r="BZ63" s="2">
        <f t="shared" si="270"/>
        <v>45577.599999999977</v>
      </c>
      <c r="CA63" s="2">
        <f t="shared" si="270"/>
        <v>41294.900000000023</v>
      </c>
      <c r="CB63" s="2">
        <f t="shared" si="270"/>
        <v>46452.299999999988</v>
      </c>
      <c r="CC63" s="2">
        <f t="shared" si="270"/>
        <v>47108.099999999977</v>
      </c>
      <c r="CD63" s="2">
        <f t="shared" si="270"/>
        <v>38699.800000000047</v>
      </c>
      <c r="CE63" s="2">
        <f t="shared" si="270"/>
        <v>48746.799999999988</v>
      </c>
      <c r="CF63" s="2">
        <f t="shared" si="270"/>
        <v>53091.899999999965</v>
      </c>
      <c r="CG63" s="2">
        <f t="shared" si="270"/>
        <v>43722.900000000023</v>
      </c>
      <c r="CH63" s="2">
        <f t="shared" si="271"/>
        <v>44364.4</v>
      </c>
      <c r="CI63" s="2">
        <f t="shared" si="272"/>
        <v>41883.299999999996</v>
      </c>
      <c r="CJ63" s="2">
        <f t="shared" si="272"/>
        <v>39900.300000000003</v>
      </c>
      <c r="CK63" s="2">
        <f t="shared" si="272"/>
        <v>46936.899999999994</v>
      </c>
      <c r="CL63" s="2">
        <f t="shared" si="272"/>
        <v>45546.300000000017</v>
      </c>
      <c r="CM63" s="2">
        <f t="shared" si="272"/>
        <v>41236</v>
      </c>
      <c r="CN63" s="2">
        <f t="shared" si="272"/>
        <v>46283.899999999965</v>
      </c>
      <c r="CO63" s="2">
        <f t="shared" si="272"/>
        <v>44188.200000000012</v>
      </c>
      <c r="CP63" s="2">
        <f t="shared" si="272"/>
        <v>42877.900000000023</v>
      </c>
      <c r="CQ63" s="2">
        <f t="shared" si="272"/>
        <v>51326.899999999965</v>
      </c>
      <c r="CR63" s="2">
        <f t="shared" si="272"/>
        <v>54863.700000000012</v>
      </c>
      <c r="CS63" s="2">
        <f t="shared" si="272"/>
        <v>45485.700000000012</v>
      </c>
      <c r="CT63" s="2">
        <f t="shared" si="273"/>
        <v>49175.3</v>
      </c>
      <c r="CU63" s="2">
        <f t="shared" si="274"/>
        <v>44778.599999999991</v>
      </c>
      <c r="CV63" s="2">
        <f t="shared" si="274"/>
        <v>55027.800000000017</v>
      </c>
      <c r="CW63" s="2">
        <f t="shared" si="274"/>
        <v>49049.799999999988</v>
      </c>
      <c r="CX63" s="2">
        <f t="shared" si="274"/>
        <v>53583.200000000012</v>
      </c>
      <c r="CY63" s="2">
        <f t="shared" si="274"/>
        <v>48504.799999999988</v>
      </c>
      <c r="CZ63" s="2">
        <f t="shared" si="274"/>
        <v>52532.599999999977</v>
      </c>
      <c r="DA63" s="2">
        <f t="shared" si="274"/>
        <v>50275.300000000047</v>
      </c>
      <c r="DB63" s="2">
        <f t="shared" si="274"/>
        <v>48719.299999999988</v>
      </c>
      <c r="DC63" s="2">
        <f t="shared" si="274"/>
        <v>56721.5</v>
      </c>
      <c r="DD63" s="2">
        <f t="shared" si="274"/>
        <v>57089.999999999942</v>
      </c>
      <c r="DE63" s="2">
        <f t="shared" si="274"/>
        <v>51396.300000000047</v>
      </c>
      <c r="DF63" s="2">
        <f t="shared" si="275"/>
        <v>46672.7</v>
      </c>
      <c r="DG63" s="2">
        <f t="shared" si="276"/>
        <v>45620.800000000003</v>
      </c>
      <c r="DH63" s="2">
        <f t="shared" si="276"/>
        <v>53073.100000000006</v>
      </c>
      <c r="DI63" s="2">
        <f t="shared" si="276"/>
        <v>53745.899999999994</v>
      </c>
      <c r="DJ63" s="2">
        <f t="shared" si="276"/>
        <v>47203.600000000006</v>
      </c>
      <c r="DK63" s="2">
        <f t="shared" si="276"/>
        <v>52048.999999999971</v>
      </c>
      <c r="DL63" s="2">
        <f t="shared" si="276"/>
        <v>57329.700000000012</v>
      </c>
      <c r="DM63" s="2">
        <f t="shared" si="276"/>
        <v>50273.600000000035</v>
      </c>
      <c r="DN63" s="2">
        <f t="shared" si="276"/>
        <v>52183.5</v>
      </c>
      <c r="DO63" s="2">
        <f t="shared" si="276"/>
        <v>58636.599999999977</v>
      </c>
      <c r="DP63" s="2">
        <f t="shared" si="276"/>
        <v>64211.300000000047</v>
      </c>
      <c r="DQ63" s="2">
        <f t="shared" si="276"/>
        <v>54579.899999999907</v>
      </c>
      <c r="DR63" s="2">
        <f t="shared" si="277"/>
        <v>48837.9</v>
      </c>
      <c r="DS63" s="2">
        <f t="shared" si="278"/>
        <v>49255.200000000004</v>
      </c>
      <c r="DT63" s="2">
        <f t="shared" si="278"/>
        <v>55044.899999999994</v>
      </c>
      <c r="DU63" s="2">
        <f t="shared" si="278"/>
        <v>56545.899999999994</v>
      </c>
      <c r="DV63" s="2">
        <f t="shared" si="278"/>
        <v>53052.800000000017</v>
      </c>
      <c r="DW63" s="2">
        <f t="shared" si="278"/>
        <v>56359.599999999977</v>
      </c>
      <c r="DX63" s="2">
        <f t="shared" si="278"/>
        <v>54423.700000000012</v>
      </c>
      <c r="DY63" s="2">
        <f t="shared" si="278"/>
        <v>58187.299999999988</v>
      </c>
      <c r="DZ63" s="2">
        <f t="shared" si="278"/>
        <v>55444.799999999988</v>
      </c>
      <c r="EA63" s="2">
        <f t="shared" si="278"/>
        <v>58878.5</v>
      </c>
      <c r="EB63" s="2">
        <f t="shared" si="278"/>
        <v>69901.800000000047</v>
      </c>
      <c r="EC63" s="2">
        <f t="shared" si="278"/>
        <v>58547.199999999953</v>
      </c>
      <c r="ED63" s="2">
        <f t="shared" si="279"/>
        <v>54137.5</v>
      </c>
      <c r="EE63" s="2">
        <f t="shared" si="280"/>
        <v>51051.5</v>
      </c>
      <c r="EF63" s="2">
        <f t="shared" si="280"/>
        <v>63298</v>
      </c>
      <c r="EG63" s="2">
        <f t="shared" si="305"/>
        <v>50354.799999999988</v>
      </c>
      <c r="EH63" s="2">
        <f t="shared" si="305"/>
        <v>61467.799999999988</v>
      </c>
      <c r="EI63" s="2">
        <f t="shared" si="305"/>
        <v>60313.700000000012</v>
      </c>
      <c r="EJ63" s="2">
        <f t="shared" si="305"/>
        <v>52803.900000000023</v>
      </c>
      <c r="EK63" s="2">
        <f t="shared" si="305"/>
        <v>58240.799999999988</v>
      </c>
      <c r="EL63" s="2">
        <f t="shared" si="305"/>
        <v>55369.200000000012</v>
      </c>
      <c r="EM63" s="2">
        <f t="shared" si="281"/>
        <v>64061.600000000035</v>
      </c>
      <c r="EN63" s="2">
        <f t="shared" si="282"/>
        <v>71688.5</v>
      </c>
      <c r="EO63" s="2">
        <f t="shared" si="283"/>
        <v>55475.79999999993</v>
      </c>
      <c r="EP63" s="2">
        <f t="shared" si="284"/>
        <v>57039</v>
      </c>
      <c r="EQ63" s="2">
        <f t="shared" si="285"/>
        <v>51689.600000000006</v>
      </c>
      <c r="ER63" s="2">
        <f t="shared" si="286"/>
        <v>56121.199999999983</v>
      </c>
      <c r="ES63" s="2">
        <f t="shared" si="287"/>
        <v>59909.400000000023</v>
      </c>
      <c r="ET63" s="2">
        <f t="shared" si="287"/>
        <v>59977.399999999965</v>
      </c>
      <c r="EU63" s="2">
        <f t="shared" si="287"/>
        <v>53232.200000000012</v>
      </c>
      <c r="EV63" s="2">
        <f t="shared" si="287"/>
        <v>59374</v>
      </c>
      <c r="EW63" s="2">
        <f t="shared" si="287"/>
        <v>57682.600000000035</v>
      </c>
      <c r="EX63" s="2">
        <f t="shared" si="287"/>
        <v>49506.699999999953</v>
      </c>
      <c r="EY63" s="2">
        <f t="shared" si="288"/>
        <v>70249.5</v>
      </c>
      <c r="EZ63" s="2">
        <f t="shared" si="288"/>
        <v>76325.400000000023</v>
      </c>
      <c r="FA63" s="2">
        <f t="shared" si="288"/>
        <v>57096.699999999953</v>
      </c>
      <c r="FB63" s="2">
        <f t="shared" si="289"/>
        <v>60078.6</v>
      </c>
      <c r="FC63" s="2">
        <f t="shared" si="290"/>
        <v>50979.799999999996</v>
      </c>
      <c r="FD63" s="2">
        <f t="shared" si="290"/>
        <v>58755</v>
      </c>
      <c r="FE63" s="2">
        <f t="shared" si="290"/>
        <v>52200.899999999994</v>
      </c>
      <c r="FF63" s="2">
        <f t="shared" si="290"/>
        <v>56581.700000000012</v>
      </c>
      <c r="FG63" s="2">
        <f t="shared" si="290"/>
        <v>51692.900000000023</v>
      </c>
      <c r="FH63" s="2">
        <f t="shared" si="291"/>
        <v>58620.399999999965</v>
      </c>
      <c r="FI63" s="2">
        <f t="shared" si="292"/>
        <v>52136.200000000012</v>
      </c>
      <c r="FJ63" s="2">
        <f t="shared" si="292"/>
        <v>53936.900000000023</v>
      </c>
      <c r="FK63" s="2">
        <f t="shared" si="293"/>
        <v>64462.599999999977</v>
      </c>
      <c r="FL63" s="2">
        <f t="shared" si="294"/>
        <v>62683.800000000047</v>
      </c>
      <c r="FM63" s="2">
        <f t="shared" si="294"/>
        <v>54107.019420609926</v>
      </c>
      <c r="FN63" s="2">
        <f t="shared" si="295"/>
        <v>56975.199999999997</v>
      </c>
      <c r="FO63" s="2">
        <f t="shared" si="296"/>
        <v>52172.3</v>
      </c>
      <c r="FP63" s="2">
        <f t="shared" si="296"/>
        <v>51060.868050279998</v>
      </c>
      <c r="FQ63" s="2">
        <f t="shared" si="296"/>
        <v>28291.794073850004</v>
      </c>
      <c r="FR63" s="2">
        <f t="shared" si="296"/>
        <v>23609.389656399988</v>
      </c>
      <c r="FS63" s="2">
        <f t="shared" si="296"/>
        <v>32702.736569870001</v>
      </c>
      <c r="FT63" s="2">
        <f t="shared" si="296"/>
        <v>46822.069587039994</v>
      </c>
      <c r="FU63" s="2">
        <f t="shared" si="297"/>
        <v>48735.948500850005</v>
      </c>
      <c r="FV63" s="2">
        <f t="shared" si="297"/>
        <v>52151.679743500019</v>
      </c>
      <c r="FW63" s="2">
        <f t="shared" si="297"/>
        <v>59090.923469699977</v>
      </c>
      <c r="FX63" s="2">
        <f t="shared" si="297"/>
        <v>62206.775944389985</v>
      </c>
      <c r="FY63" s="2">
        <f t="shared" si="297"/>
        <v>81953.728273470013</v>
      </c>
      <c r="FZ63" s="164">
        <f t="shared" si="298"/>
        <v>55649.188597640001</v>
      </c>
      <c r="GA63" s="2">
        <f t="shared" si="297"/>
        <v>56141.367503109992</v>
      </c>
      <c r="GB63" s="2">
        <f t="shared" si="297"/>
        <v>67424.358011200005</v>
      </c>
      <c r="GC63" s="2">
        <f t="shared" si="297"/>
        <v>65675.61084347</v>
      </c>
      <c r="GD63" s="2">
        <f t="shared" si="299"/>
        <v>63496.55457606999</v>
      </c>
      <c r="GE63" s="2">
        <f t="shared" si="300"/>
        <v>68655.416214330005</v>
      </c>
      <c r="GF63" s="2">
        <f t="shared" si="300"/>
        <v>66123.47887413</v>
      </c>
      <c r="GG63" s="2">
        <f t="shared" si="301"/>
        <v>67826.150727030006</v>
      </c>
      <c r="GH63" s="2">
        <f t="shared" si="302"/>
        <v>72842.363084369979</v>
      </c>
      <c r="GI63" s="2">
        <f t="shared" si="303"/>
        <v>80543.343697160017</v>
      </c>
      <c r="GJ63" s="2">
        <f t="shared" si="304"/>
        <v>89220.27275407</v>
      </c>
      <c r="GK63" s="2">
        <f t="shared" si="304"/>
        <v>90516.309118740028</v>
      </c>
    </row>
    <row r="64" spans="1:193" x14ac:dyDescent="0.25">
      <c r="A64" s="81" t="s">
        <v>144</v>
      </c>
      <c r="B64" s="2">
        <f t="shared" si="257"/>
        <v>6163</v>
      </c>
      <c r="C64" s="2">
        <f t="shared" si="258"/>
        <v>6458.2000000000007</v>
      </c>
      <c r="D64" s="2">
        <f t="shared" si="258"/>
        <v>8625.7000000000007</v>
      </c>
      <c r="E64" s="2">
        <f t="shared" si="258"/>
        <v>6005.7999999999993</v>
      </c>
      <c r="F64" s="2">
        <f t="shared" si="258"/>
        <v>8136.3999999999978</v>
      </c>
      <c r="G64" s="2">
        <f t="shared" si="258"/>
        <v>7507.3000000000029</v>
      </c>
      <c r="H64" s="2">
        <f t="shared" si="258"/>
        <v>8091.9000000000015</v>
      </c>
      <c r="I64" s="2">
        <f t="shared" si="258"/>
        <v>8720.8999999999942</v>
      </c>
      <c r="J64" s="2">
        <f t="shared" si="258"/>
        <v>7210.1999999999971</v>
      </c>
      <c r="K64" s="2">
        <f t="shared" si="258"/>
        <v>8713.2000000000116</v>
      </c>
      <c r="L64" s="2">
        <f t="shared" si="258"/>
        <v>10143.399999999994</v>
      </c>
      <c r="M64" s="2">
        <f t="shared" si="258"/>
        <v>8445.1000000000058</v>
      </c>
      <c r="N64" s="2">
        <f t="shared" si="259"/>
        <v>9609.5</v>
      </c>
      <c r="O64" s="2">
        <f t="shared" si="260"/>
        <v>9098.2999999999993</v>
      </c>
      <c r="P64" s="2">
        <f t="shared" si="260"/>
        <v>11550.3</v>
      </c>
      <c r="Q64" s="2">
        <f t="shared" si="260"/>
        <v>8925.9000000000015</v>
      </c>
      <c r="R64" s="2">
        <f t="shared" si="260"/>
        <v>11367.300000000003</v>
      </c>
      <c r="S64" s="2">
        <f t="shared" si="260"/>
        <v>5356.5</v>
      </c>
      <c r="T64" s="2">
        <f t="shared" si="260"/>
        <v>12057.399999999994</v>
      </c>
      <c r="U64" s="2">
        <f t="shared" si="260"/>
        <v>12150.300000000003</v>
      </c>
      <c r="V64" s="2">
        <f t="shared" si="260"/>
        <v>10493.199999999997</v>
      </c>
      <c r="W64" s="2">
        <f t="shared" si="260"/>
        <v>12585.800000000003</v>
      </c>
      <c r="X64" s="2">
        <f t="shared" si="260"/>
        <v>14855.899999999994</v>
      </c>
      <c r="Y64" s="2">
        <f t="shared" si="260"/>
        <v>15540.399999999994</v>
      </c>
      <c r="Z64" s="2">
        <f t="shared" si="261"/>
        <v>12558.7</v>
      </c>
      <c r="AA64" s="2">
        <f t="shared" si="262"/>
        <v>12873.5</v>
      </c>
      <c r="AB64" s="2">
        <f t="shared" si="262"/>
        <v>12891.999999999996</v>
      </c>
      <c r="AC64" s="2">
        <f t="shared" si="262"/>
        <v>13835.5</v>
      </c>
      <c r="AD64" s="2">
        <f t="shared" si="262"/>
        <v>12341.400000000001</v>
      </c>
      <c r="AE64" s="2">
        <f t="shared" si="262"/>
        <v>11755.799999999996</v>
      </c>
      <c r="AF64" s="2">
        <f t="shared" si="262"/>
        <v>13718.600000000006</v>
      </c>
      <c r="AG64" s="2">
        <f t="shared" si="262"/>
        <v>11975.899999999994</v>
      </c>
      <c r="AH64" s="2">
        <f t="shared" si="262"/>
        <v>10272.200000000012</v>
      </c>
      <c r="AI64" s="2">
        <f t="shared" si="262"/>
        <v>11179.199999999997</v>
      </c>
      <c r="AJ64" s="2">
        <f t="shared" si="262"/>
        <v>9085.4999999999854</v>
      </c>
      <c r="AK64" s="2">
        <f t="shared" si="262"/>
        <v>8956.6000000000058</v>
      </c>
      <c r="AL64" s="2">
        <f t="shared" si="263"/>
        <v>6828.6</v>
      </c>
      <c r="AM64" s="2">
        <f t="shared" si="264"/>
        <v>6291.1999999999989</v>
      </c>
      <c r="AN64" s="2">
        <f t="shared" si="264"/>
        <v>8572</v>
      </c>
      <c r="AO64" s="2">
        <f t="shared" si="264"/>
        <v>8280.2999999999993</v>
      </c>
      <c r="AP64" s="2">
        <f t="shared" si="264"/>
        <v>6264.5</v>
      </c>
      <c r="AQ64" s="2">
        <f t="shared" si="264"/>
        <v>6952.7000000000044</v>
      </c>
      <c r="AR64" s="2">
        <f t="shared" si="264"/>
        <v>7891.0999999999985</v>
      </c>
      <c r="AS64" s="2">
        <f t="shared" si="264"/>
        <v>7100</v>
      </c>
      <c r="AT64" s="2">
        <f t="shared" si="264"/>
        <v>7540.2999999999956</v>
      </c>
      <c r="AU64" s="2">
        <f t="shared" si="264"/>
        <v>8429.5</v>
      </c>
      <c r="AV64" s="2">
        <f t="shared" si="264"/>
        <v>9169.1999999999971</v>
      </c>
      <c r="AW64" s="2">
        <f t="shared" si="264"/>
        <v>9429.5</v>
      </c>
      <c r="AX64" s="2">
        <f t="shared" si="265"/>
        <v>7810.5</v>
      </c>
      <c r="AY64" s="2">
        <f t="shared" si="266"/>
        <v>8435.9</v>
      </c>
      <c r="AZ64" s="2">
        <f t="shared" si="266"/>
        <v>11442.4</v>
      </c>
      <c r="BA64" s="2">
        <f t="shared" si="266"/>
        <v>9671.7999999999993</v>
      </c>
      <c r="BB64" s="2">
        <f t="shared" si="266"/>
        <v>9638.4000000000015</v>
      </c>
      <c r="BC64" s="2">
        <f t="shared" si="266"/>
        <v>9375.1999999999971</v>
      </c>
      <c r="BD64" s="2">
        <f t="shared" si="266"/>
        <v>11305.800000000003</v>
      </c>
      <c r="BE64" s="2">
        <f t="shared" si="266"/>
        <v>9971.3000000000029</v>
      </c>
      <c r="BF64" s="2">
        <f t="shared" si="266"/>
        <v>9407.3999999999942</v>
      </c>
      <c r="BG64" s="2">
        <f t="shared" si="266"/>
        <v>10261.199999999997</v>
      </c>
      <c r="BH64" s="2">
        <f t="shared" si="266"/>
        <v>12564.300000000003</v>
      </c>
      <c r="BI64" s="2">
        <f t="shared" si="266"/>
        <v>12361</v>
      </c>
      <c r="BJ64" s="2">
        <f t="shared" si="267"/>
        <v>9936.2000000000007</v>
      </c>
      <c r="BK64" s="2">
        <f t="shared" si="268"/>
        <v>9503.8999999999978</v>
      </c>
      <c r="BL64" s="2">
        <f t="shared" si="268"/>
        <v>14419.800000000003</v>
      </c>
      <c r="BM64" s="2">
        <f t="shared" si="268"/>
        <v>11219.299999999996</v>
      </c>
      <c r="BN64" s="2">
        <f t="shared" si="268"/>
        <v>13151</v>
      </c>
      <c r="BO64" s="2">
        <f t="shared" si="268"/>
        <v>11673.400000000009</v>
      </c>
      <c r="BP64" s="2">
        <f t="shared" si="268"/>
        <v>11840.899999999994</v>
      </c>
      <c r="BQ64" s="2">
        <f t="shared" si="268"/>
        <v>13105.5</v>
      </c>
      <c r="BR64" s="2">
        <f t="shared" si="268"/>
        <v>12166.399999999994</v>
      </c>
      <c r="BS64" s="2">
        <f t="shared" si="268"/>
        <v>12064.300000000003</v>
      </c>
      <c r="BT64" s="2">
        <f t="shared" si="268"/>
        <v>15983.199999999997</v>
      </c>
      <c r="BU64" s="2">
        <f t="shared" si="268"/>
        <v>13323.899999999994</v>
      </c>
      <c r="BV64" s="2">
        <f t="shared" si="269"/>
        <v>12376.7</v>
      </c>
      <c r="BW64" s="2">
        <f t="shared" si="270"/>
        <v>12529</v>
      </c>
      <c r="BX64" s="2">
        <f t="shared" si="270"/>
        <v>18097.2</v>
      </c>
      <c r="BY64" s="2">
        <f t="shared" si="270"/>
        <v>12315.5</v>
      </c>
      <c r="BZ64" s="2">
        <f t="shared" si="270"/>
        <v>13664.900000000001</v>
      </c>
      <c r="CA64" s="2">
        <f t="shared" si="270"/>
        <v>12204.899999999994</v>
      </c>
      <c r="CB64" s="2">
        <f t="shared" si="270"/>
        <v>12868.300000000003</v>
      </c>
      <c r="CC64" s="2">
        <f t="shared" si="270"/>
        <v>14223.699999999997</v>
      </c>
      <c r="CD64" s="2">
        <f t="shared" si="270"/>
        <v>10597.5</v>
      </c>
      <c r="CE64" s="2">
        <f t="shared" si="270"/>
        <v>13219.699999999997</v>
      </c>
      <c r="CF64" s="2">
        <f t="shared" si="270"/>
        <v>16444.700000000012</v>
      </c>
      <c r="CG64" s="2">
        <f t="shared" si="270"/>
        <v>13399</v>
      </c>
      <c r="CH64" s="2">
        <f t="shared" si="271"/>
        <v>11870.6</v>
      </c>
      <c r="CI64" s="2">
        <f t="shared" si="272"/>
        <v>13539.4</v>
      </c>
      <c r="CJ64" s="2">
        <f t="shared" si="272"/>
        <v>13464.800000000003</v>
      </c>
      <c r="CK64" s="2">
        <f t="shared" si="272"/>
        <v>14047.299999999996</v>
      </c>
      <c r="CL64" s="2">
        <f t="shared" si="272"/>
        <v>12614.900000000001</v>
      </c>
      <c r="CM64" s="2">
        <f t="shared" si="272"/>
        <v>10961.5</v>
      </c>
      <c r="CN64" s="2">
        <f t="shared" si="272"/>
        <v>12481.600000000006</v>
      </c>
      <c r="CO64" s="2">
        <f t="shared" si="272"/>
        <v>11252.899999999994</v>
      </c>
      <c r="CP64" s="2">
        <f t="shared" si="272"/>
        <v>10901.5</v>
      </c>
      <c r="CQ64" s="2">
        <f t="shared" si="272"/>
        <v>13559.5</v>
      </c>
      <c r="CR64" s="2">
        <f t="shared" si="272"/>
        <v>16834.200000000012</v>
      </c>
      <c r="CS64" s="2">
        <f t="shared" si="272"/>
        <v>12686.099999999977</v>
      </c>
      <c r="CT64" s="2">
        <f t="shared" si="273"/>
        <v>12294.8</v>
      </c>
      <c r="CU64" s="2">
        <f t="shared" si="274"/>
        <v>12568.900000000001</v>
      </c>
      <c r="CV64" s="2">
        <f t="shared" si="274"/>
        <v>16899.399999999998</v>
      </c>
      <c r="CW64" s="2">
        <f t="shared" si="274"/>
        <v>14471.300000000003</v>
      </c>
      <c r="CX64" s="2">
        <f t="shared" si="274"/>
        <v>15317.299999999996</v>
      </c>
      <c r="CY64" s="2">
        <f t="shared" si="274"/>
        <v>12620.600000000006</v>
      </c>
      <c r="CZ64" s="2">
        <f t="shared" si="274"/>
        <v>14056.199999999997</v>
      </c>
      <c r="DA64" s="2">
        <f t="shared" si="274"/>
        <v>12635.300000000003</v>
      </c>
      <c r="DB64" s="2">
        <f t="shared" si="274"/>
        <v>13687</v>
      </c>
      <c r="DC64" s="2">
        <f t="shared" si="274"/>
        <v>16365.400000000009</v>
      </c>
      <c r="DD64" s="2">
        <f t="shared" si="274"/>
        <v>18329.899999999994</v>
      </c>
      <c r="DE64" s="2">
        <f t="shared" si="274"/>
        <v>14972.699999999983</v>
      </c>
      <c r="DF64" s="2">
        <f t="shared" si="275"/>
        <v>13527</v>
      </c>
      <c r="DG64" s="2">
        <f t="shared" si="276"/>
        <v>13618.3</v>
      </c>
      <c r="DH64" s="2">
        <f t="shared" si="276"/>
        <v>18386.500000000004</v>
      </c>
      <c r="DI64" s="2">
        <f t="shared" si="276"/>
        <v>17562</v>
      </c>
      <c r="DJ64" s="2">
        <f t="shared" si="276"/>
        <v>15539</v>
      </c>
      <c r="DK64" s="2">
        <f t="shared" si="276"/>
        <v>15836.899999999994</v>
      </c>
      <c r="DL64" s="2">
        <f t="shared" si="276"/>
        <v>18106.100000000006</v>
      </c>
      <c r="DM64" s="2">
        <f t="shared" si="276"/>
        <v>15464.300000000003</v>
      </c>
      <c r="DN64" s="2">
        <f t="shared" si="276"/>
        <v>15040.299999999988</v>
      </c>
      <c r="DO64" s="2">
        <f t="shared" si="276"/>
        <v>19331.300000000017</v>
      </c>
      <c r="DP64" s="2">
        <f t="shared" si="276"/>
        <v>22867.099999999977</v>
      </c>
      <c r="DQ64" s="2">
        <f t="shared" si="276"/>
        <v>17830.5</v>
      </c>
      <c r="DR64" s="2">
        <f t="shared" si="277"/>
        <v>16271.5</v>
      </c>
      <c r="DS64" s="2">
        <f t="shared" si="278"/>
        <v>16491.5</v>
      </c>
      <c r="DT64" s="2">
        <f t="shared" si="278"/>
        <v>23129</v>
      </c>
      <c r="DU64" s="2">
        <f t="shared" si="278"/>
        <v>22650.100000000006</v>
      </c>
      <c r="DV64" s="2">
        <f t="shared" si="278"/>
        <v>18782.899999999994</v>
      </c>
      <c r="DW64" s="2">
        <f t="shared" si="278"/>
        <v>18903.899999999994</v>
      </c>
      <c r="DX64" s="2">
        <f t="shared" si="278"/>
        <v>18041.200000000012</v>
      </c>
      <c r="DY64" s="2">
        <f t="shared" si="278"/>
        <v>19537.5</v>
      </c>
      <c r="DZ64" s="2">
        <f t="shared" si="278"/>
        <v>17977.699999999983</v>
      </c>
      <c r="EA64" s="2">
        <f t="shared" si="278"/>
        <v>19761.700000000012</v>
      </c>
      <c r="EB64" s="2">
        <f t="shared" si="278"/>
        <v>23943.299999999988</v>
      </c>
      <c r="EC64" s="2">
        <f t="shared" si="278"/>
        <v>17196.600000000006</v>
      </c>
      <c r="ED64" s="2">
        <f t="shared" si="279"/>
        <v>16711.900000000001</v>
      </c>
      <c r="EE64" s="2">
        <f t="shared" si="280"/>
        <v>15701.899999999998</v>
      </c>
      <c r="EF64" s="2">
        <f t="shared" si="280"/>
        <v>23963.3</v>
      </c>
      <c r="EG64" s="2">
        <f t="shared" si="305"/>
        <v>20798.700000000004</v>
      </c>
      <c r="EH64" s="2">
        <f t="shared" si="305"/>
        <v>20138.300000000003</v>
      </c>
      <c r="EI64" s="2">
        <f t="shared" si="305"/>
        <v>16834.899999999994</v>
      </c>
      <c r="EJ64" s="2">
        <f t="shared" si="305"/>
        <v>15203</v>
      </c>
      <c r="EK64" s="2">
        <f t="shared" si="305"/>
        <v>15789.200000000012</v>
      </c>
      <c r="EL64" s="2">
        <f t="shared" si="305"/>
        <v>18486.599999999977</v>
      </c>
      <c r="EM64" s="2">
        <f t="shared" si="281"/>
        <v>18317</v>
      </c>
      <c r="EN64" s="2">
        <f t="shared" si="282"/>
        <v>23427.300000000017</v>
      </c>
      <c r="EO64" s="2">
        <f t="shared" si="283"/>
        <v>16262.100000000006</v>
      </c>
      <c r="EP64" s="2">
        <f t="shared" si="284"/>
        <v>15744.7</v>
      </c>
      <c r="EQ64" s="2">
        <f t="shared" si="285"/>
        <v>15400.7</v>
      </c>
      <c r="ER64" s="2">
        <f t="shared" si="286"/>
        <v>19327.599999999999</v>
      </c>
      <c r="ES64" s="2">
        <f t="shared" si="287"/>
        <v>18823.899999999994</v>
      </c>
      <c r="ET64" s="2">
        <f t="shared" si="287"/>
        <v>16939</v>
      </c>
      <c r="EU64" s="2">
        <f t="shared" si="287"/>
        <v>14648.400000000009</v>
      </c>
      <c r="EV64" s="2">
        <f t="shared" si="287"/>
        <v>15017.800000000003</v>
      </c>
      <c r="EW64" s="2">
        <f t="shared" si="287"/>
        <v>13390.599999999991</v>
      </c>
      <c r="EX64" s="2">
        <f t="shared" si="287"/>
        <v>15770.800000000003</v>
      </c>
      <c r="EY64" s="2">
        <f t="shared" si="288"/>
        <v>19967.200000000012</v>
      </c>
      <c r="EZ64" s="2">
        <f t="shared" si="288"/>
        <v>22333.699999999983</v>
      </c>
      <c r="FA64" s="2">
        <f t="shared" si="288"/>
        <v>14409.600000000006</v>
      </c>
      <c r="FB64" s="2">
        <f t="shared" si="289"/>
        <v>17716.7</v>
      </c>
      <c r="FC64" s="2">
        <f t="shared" si="290"/>
        <v>13708.5</v>
      </c>
      <c r="FD64" s="2">
        <f t="shared" si="290"/>
        <v>18599.7</v>
      </c>
      <c r="FE64" s="2">
        <f t="shared" si="290"/>
        <v>15372.5</v>
      </c>
      <c r="FF64" s="2">
        <f t="shared" si="290"/>
        <v>15034.999999999993</v>
      </c>
      <c r="FG64" s="2">
        <f t="shared" si="290"/>
        <v>13854.900000000009</v>
      </c>
      <c r="FH64" s="2">
        <f t="shared" si="291"/>
        <v>14053.599999999991</v>
      </c>
      <c r="FI64" s="2">
        <f t="shared" si="292"/>
        <v>12379.900000000009</v>
      </c>
      <c r="FJ64" s="2">
        <f t="shared" si="292"/>
        <v>15409.199999999997</v>
      </c>
      <c r="FK64" s="2">
        <f t="shared" si="293"/>
        <v>18614.5</v>
      </c>
      <c r="FL64" s="2">
        <f t="shared" si="294"/>
        <v>18813.600000000006</v>
      </c>
      <c r="FM64" s="2">
        <f t="shared" si="294"/>
        <v>13702.910912899999</v>
      </c>
      <c r="FN64" s="2">
        <f t="shared" si="295"/>
        <v>13980.3</v>
      </c>
      <c r="FO64" s="2">
        <f t="shared" si="296"/>
        <v>18210.600000000002</v>
      </c>
      <c r="FP64" s="2">
        <f t="shared" si="296"/>
        <v>13491.250286210001</v>
      </c>
      <c r="FQ64" s="2">
        <f t="shared" si="296"/>
        <v>4229.4553544699957</v>
      </c>
      <c r="FR64" s="2">
        <f t="shared" si="296"/>
        <v>3414.8970846400043</v>
      </c>
      <c r="FS64" s="2">
        <f t="shared" si="296"/>
        <v>5421.5033636299995</v>
      </c>
      <c r="FT64" s="2">
        <f t="shared" si="296"/>
        <v>7842.7025340399996</v>
      </c>
      <c r="FU64" s="2">
        <f t="shared" si="297"/>
        <v>8768.9633953000011</v>
      </c>
      <c r="FV64" s="2">
        <f t="shared" si="297"/>
        <v>10276.585004709996</v>
      </c>
      <c r="FW64" s="2">
        <f t="shared" si="297"/>
        <v>13494.631832240004</v>
      </c>
      <c r="FX64" s="2">
        <f t="shared" si="297"/>
        <v>12188.17211041</v>
      </c>
      <c r="FY64" s="2">
        <f t="shared" si="297"/>
        <v>21845.469604409984</v>
      </c>
      <c r="FZ64" s="164">
        <f t="shared" si="298"/>
        <v>13060.205418130001</v>
      </c>
      <c r="GA64" s="2">
        <f t="shared" si="297"/>
        <v>13261.970200079999</v>
      </c>
      <c r="GB64" s="2">
        <f t="shared" si="297"/>
        <v>19631.535762</v>
      </c>
      <c r="GC64" s="2">
        <f t="shared" si="297"/>
        <v>13723.243052190002</v>
      </c>
      <c r="GD64" s="2">
        <f t="shared" si="299"/>
        <v>12414.151251629999</v>
      </c>
      <c r="GE64" s="2">
        <f t="shared" si="300"/>
        <v>16105.436535340006</v>
      </c>
      <c r="GF64" s="2">
        <f t="shared" si="300"/>
        <v>14667.21330635999</v>
      </c>
      <c r="GG64" s="2">
        <f t="shared" si="301"/>
        <v>16259.282979480005</v>
      </c>
      <c r="GH64" s="2">
        <f t="shared" si="302"/>
        <v>18228.662927609999</v>
      </c>
      <c r="GI64" s="2">
        <f t="shared" si="303"/>
        <v>20002.604734589986</v>
      </c>
      <c r="GJ64" s="2">
        <f t="shared" si="304"/>
        <v>22425.097215570015</v>
      </c>
      <c r="GK64" s="2">
        <f t="shared" si="304"/>
        <v>24299.079646039958</v>
      </c>
    </row>
    <row r="65" spans="1:193" x14ac:dyDescent="0.25">
      <c r="A65" s="80" t="s">
        <v>145</v>
      </c>
      <c r="B65" s="2">
        <f t="shared" si="257"/>
        <v>21099.8</v>
      </c>
      <c r="C65" s="2">
        <f t="shared" si="258"/>
        <v>18075.500000000004</v>
      </c>
      <c r="D65" s="2">
        <f t="shared" si="258"/>
        <v>44538.399999999994</v>
      </c>
      <c r="E65" s="2">
        <f t="shared" si="258"/>
        <v>37977.400000000009</v>
      </c>
      <c r="F65" s="2">
        <f t="shared" si="258"/>
        <v>12224.699999999983</v>
      </c>
      <c r="G65" s="2">
        <f t="shared" si="258"/>
        <v>26684.600000000006</v>
      </c>
      <c r="H65" s="2">
        <f t="shared" si="258"/>
        <v>39296.300000000017</v>
      </c>
      <c r="I65" s="2">
        <f t="shared" si="258"/>
        <v>20158.199999999983</v>
      </c>
      <c r="J65" s="2">
        <f t="shared" si="258"/>
        <v>27504.399999999994</v>
      </c>
      <c r="K65" s="2">
        <f t="shared" si="258"/>
        <v>45170.100000000035</v>
      </c>
      <c r="L65" s="2">
        <f t="shared" si="258"/>
        <v>18440.099999999977</v>
      </c>
      <c r="M65" s="2">
        <f t="shared" si="258"/>
        <v>82925.5</v>
      </c>
      <c r="N65" s="2">
        <f t="shared" si="259"/>
        <v>33714.199999999997</v>
      </c>
      <c r="O65" s="2">
        <f t="shared" si="260"/>
        <v>21571.800000000003</v>
      </c>
      <c r="P65" s="2">
        <f t="shared" si="260"/>
        <v>72392.100000000006</v>
      </c>
      <c r="Q65" s="2">
        <f t="shared" si="260"/>
        <v>42521.399999999994</v>
      </c>
      <c r="R65" s="2">
        <f t="shared" si="260"/>
        <v>18361.799999999988</v>
      </c>
      <c r="S65" s="2">
        <f t="shared" si="260"/>
        <v>46884</v>
      </c>
      <c r="T65" s="2">
        <f t="shared" si="260"/>
        <v>49239.200000000012</v>
      </c>
      <c r="U65" s="2">
        <f t="shared" si="260"/>
        <v>16502</v>
      </c>
      <c r="V65" s="2">
        <f t="shared" si="260"/>
        <v>29659.900000000023</v>
      </c>
      <c r="W65" s="2">
        <f t="shared" si="260"/>
        <v>62144.099999999977</v>
      </c>
      <c r="X65" s="2">
        <f t="shared" si="260"/>
        <v>23627.599999999977</v>
      </c>
      <c r="Y65" s="2">
        <f t="shared" si="260"/>
        <v>114933.70000000007</v>
      </c>
      <c r="Z65" s="2">
        <f t="shared" si="261"/>
        <v>37066.400000000001</v>
      </c>
      <c r="AA65" s="2">
        <f t="shared" si="262"/>
        <v>26819.799999999996</v>
      </c>
      <c r="AB65" s="2">
        <f t="shared" si="262"/>
        <v>116850.00000000001</v>
      </c>
      <c r="AC65" s="2">
        <f t="shared" si="262"/>
        <v>66952.799999999988</v>
      </c>
      <c r="AD65" s="2">
        <f t="shared" si="262"/>
        <v>22521.400000000023</v>
      </c>
      <c r="AE65" s="2">
        <f t="shared" si="262"/>
        <v>46505.699999999953</v>
      </c>
      <c r="AF65" s="2">
        <f t="shared" si="262"/>
        <v>88827.900000000023</v>
      </c>
      <c r="AG65" s="2">
        <f t="shared" si="262"/>
        <v>22619.5</v>
      </c>
      <c r="AH65" s="2">
        <f t="shared" si="262"/>
        <v>48442.599999999977</v>
      </c>
      <c r="AI65" s="2">
        <f t="shared" si="262"/>
        <v>70281.20000000007</v>
      </c>
      <c r="AJ65" s="2">
        <f t="shared" si="262"/>
        <v>23092.599999999977</v>
      </c>
      <c r="AK65" s="2">
        <f t="shared" si="262"/>
        <v>119244.79999999993</v>
      </c>
      <c r="AL65" s="2">
        <f t="shared" si="263"/>
        <v>42610.400000000001</v>
      </c>
      <c r="AM65" s="2">
        <f t="shared" si="264"/>
        <v>29062.1</v>
      </c>
      <c r="AN65" s="2">
        <f t="shared" si="264"/>
        <v>105303.1</v>
      </c>
      <c r="AO65" s="2">
        <f t="shared" si="264"/>
        <v>50466</v>
      </c>
      <c r="AP65" s="2">
        <f t="shared" si="264"/>
        <v>28636</v>
      </c>
      <c r="AQ65" s="2">
        <f t="shared" si="264"/>
        <v>52559.999999999971</v>
      </c>
      <c r="AR65" s="2">
        <f t="shared" si="264"/>
        <v>74313.300000000047</v>
      </c>
      <c r="AS65" s="2">
        <f t="shared" si="264"/>
        <v>27752.5</v>
      </c>
      <c r="AT65" s="2">
        <f t="shared" si="264"/>
        <v>57512.199999999953</v>
      </c>
      <c r="AU65" s="2">
        <f t="shared" si="264"/>
        <v>74112.800000000047</v>
      </c>
      <c r="AV65" s="2">
        <f t="shared" si="264"/>
        <v>28523.099999999977</v>
      </c>
      <c r="AW65" s="2">
        <f t="shared" si="264"/>
        <v>116568.69999999995</v>
      </c>
      <c r="AX65" s="2">
        <f t="shared" si="265"/>
        <v>39694.199999999997</v>
      </c>
      <c r="AY65" s="2">
        <f t="shared" si="266"/>
        <v>25689.5</v>
      </c>
      <c r="AZ65" s="2">
        <f t="shared" si="266"/>
        <v>109775.09999999999</v>
      </c>
      <c r="BA65" s="2">
        <f t="shared" si="266"/>
        <v>47305.300000000017</v>
      </c>
      <c r="BB65" s="2">
        <f t="shared" si="266"/>
        <v>26181.600000000006</v>
      </c>
      <c r="BC65" s="2">
        <f t="shared" si="266"/>
        <v>74023.399999999965</v>
      </c>
      <c r="BD65" s="2">
        <f t="shared" si="266"/>
        <v>61990</v>
      </c>
      <c r="BE65" s="2">
        <f t="shared" si="266"/>
        <v>28472</v>
      </c>
      <c r="BF65" s="2">
        <f t="shared" si="266"/>
        <v>95328.5</v>
      </c>
      <c r="BG65" s="2">
        <f t="shared" si="266"/>
        <v>68233</v>
      </c>
      <c r="BH65" s="2">
        <f t="shared" si="266"/>
        <v>31357</v>
      </c>
      <c r="BI65" s="2">
        <f t="shared" si="266"/>
        <v>144121.80000000005</v>
      </c>
      <c r="BJ65" s="2">
        <f t="shared" si="267"/>
        <v>46074.400000000001</v>
      </c>
      <c r="BK65" s="2">
        <f t="shared" si="268"/>
        <v>28523.299999999996</v>
      </c>
      <c r="BL65" s="2">
        <f t="shared" si="268"/>
        <v>107194.2</v>
      </c>
      <c r="BM65" s="2">
        <f t="shared" si="268"/>
        <v>57330.899999999994</v>
      </c>
      <c r="BN65" s="2">
        <f t="shared" si="268"/>
        <v>31493.5</v>
      </c>
      <c r="BO65" s="2">
        <f t="shared" si="268"/>
        <v>102281.40000000002</v>
      </c>
      <c r="BP65" s="2">
        <f t="shared" si="268"/>
        <v>41526.599999999977</v>
      </c>
      <c r="BQ65" s="2">
        <f t="shared" si="268"/>
        <v>33176.600000000035</v>
      </c>
      <c r="BR65" s="2">
        <f t="shared" si="268"/>
        <v>105932.59999999998</v>
      </c>
      <c r="BS65" s="2">
        <f t="shared" si="268"/>
        <v>54517.099999999977</v>
      </c>
      <c r="BT65" s="2">
        <f t="shared" si="268"/>
        <v>34382.800000000047</v>
      </c>
      <c r="BU65" s="2">
        <f t="shared" si="268"/>
        <v>186258.90000000002</v>
      </c>
      <c r="BV65" s="2">
        <f t="shared" si="269"/>
        <v>44646.7</v>
      </c>
      <c r="BW65" s="2">
        <f t="shared" si="270"/>
        <v>36203.900000000009</v>
      </c>
      <c r="BX65" s="2">
        <f t="shared" si="270"/>
        <v>132786.4</v>
      </c>
      <c r="BY65" s="2">
        <f t="shared" si="270"/>
        <v>52067.099999999977</v>
      </c>
      <c r="BZ65" s="2">
        <f t="shared" si="270"/>
        <v>33013.800000000047</v>
      </c>
      <c r="CA65" s="2">
        <f t="shared" si="270"/>
        <v>120137.69999999995</v>
      </c>
      <c r="CB65" s="2">
        <f t="shared" si="270"/>
        <v>51235</v>
      </c>
      <c r="CC65" s="2">
        <f t="shared" si="270"/>
        <v>36499.100000000035</v>
      </c>
      <c r="CD65" s="2">
        <f t="shared" si="270"/>
        <v>114331.99999999994</v>
      </c>
      <c r="CE65" s="2">
        <f t="shared" si="270"/>
        <v>54030.70000000007</v>
      </c>
      <c r="CF65" s="2">
        <f t="shared" si="270"/>
        <v>41772.900000000023</v>
      </c>
      <c r="CG65" s="2">
        <f t="shared" si="270"/>
        <v>174943.09999999998</v>
      </c>
      <c r="CH65" s="2">
        <f t="shared" si="271"/>
        <v>46020.4</v>
      </c>
      <c r="CI65" s="2">
        <f t="shared" si="272"/>
        <v>39853.200000000004</v>
      </c>
      <c r="CJ65" s="2">
        <f t="shared" si="272"/>
        <v>145689</v>
      </c>
      <c r="CK65" s="2">
        <f t="shared" si="272"/>
        <v>59344.999999999971</v>
      </c>
      <c r="CL65" s="2">
        <f t="shared" si="272"/>
        <v>42689.200000000012</v>
      </c>
      <c r="CM65" s="2">
        <f t="shared" si="272"/>
        <v>135838.20000000001</v>
      </c>
      <c r="CN65" s="2">
        <f t="shared" si="272"/>
        <v>71353.800000000047</v>
      </c>
      <c r="CO65" s="2">
        <f t="shared" si="272"/>
        <v>43999.899999999907</v>
      </c>
      <c r="CP65" s="2">
        <f t="shared" si="272"/>
        <v>127989.40000000002</v>
      </c>
      <c r="CQ65" s="2">
        <f t="shared" si="272"/>
        <v>66541.20000000007</v>
      </c>
      <c r="CR65" s="2">
        <f t="shared" si="272"/>
        <v>47752.29999999993</v>
      </c>
      <c r="CS65" s="2">
        <f t="shared" si="272"/>
        <v>187367.59999999998</v>
      </c>
      <c r="CT65" s="2">
        <f t="shared" si="273"/>
        <v>58251.9</v>
      </c>
      <c r="CU65" s="2">
        <f t="shared" si="274"/>
        <v>47227.1</v>
      </c>
      <c r="CV65" s="2">
        <f t="shared" si="274"/>
        <v>141631</v>
      </c>
      <c r="CW65" s="2">
        <f t="shared" si="274"/>
        <v>65474</v>
      </c>
      <c r="CX65" s="2">
        <f t="shared" si="274"/>
        <v>47208.099999999977</v>
      </c>
      <c r="CY65" s="2">
        <f t="shared" si="274"/>
        <v>137512.10000000003</v>
      </c>
      <c r="CZ65" s="2">
        <f t="shared" si="274"/>
        <v>75461.200000000012</v>
      </c>
      <c r="DA65" s="2">
        <f t="shared" si="274"/>
        <v>53541.099999999977</v>
      </c>
      <c r="DB65" s="2">
        <f t="shared" si="274"/>
        <v>135020</v>
      </c>
      <c r="DC65" s="2">
        <f t="shared" si="274"/>
        <v>67396.699999999953</v>
      </c>
      <c r="DD65" s="2">
        <f t="shared" si="274"/>
        <v>58240.900000000023</v>
      </c>
      <c r="DE65" s="2">
        <f t="shared" si="274"/>
        <v>204506.00000000012</v>
      </c>
      <c r="DF65" s="2">
        <f t="shared" si="275"/>
        <v>62483.7</v>
      </c>
      <c r="DG65" s="2">
        <f t="shared" si="276"/>
        <v>49623.7</v>
      </c>
      <c r="DH65" s="2">
        <f t="shared" si="276"/>
        <v>188394.00000000003</v>
      </c>
      <c r="DI65" s="2">
        <f t="shared" si="276"/>
        <v>71873.899999999965</v>
      </c>
      <c r="DJ65" s="2">
        <f t="shared" si="276"/>
        <v>52504.100000000035</v>
      </c>
      <c r="DK65" s="2">
        <f t="shared" si="276"/>
        <v>157976.69999999995</v>
      </c>
      <c r="DL65" s="2">
        <f t="shared" si="276"/>
        <v>81035.099999999977</v>
      </c>
      <c r="DM65" s="2">
        <f t="shared" si="276"/>
        <v>58325.580000000075</v>
      </c>
      <c r="DN65" s="2">
        <f t="shared" si="276"/>
        <v>153460.21999999997</v>
      </c>
      <c r="DO65" s="2">
        <f t="shared" si="276"/>
        <v>76110.5</v>
      </c>
      <c r="DP65" s="2">
        <f t="shared" si="276"/>
        <v>74996</v>
      </c>
      <c r="DQ65" s="2">
        <f t="shared" si="276"/>
        <v>220524.89999999991</v>
      </c>
      <c r="DR65" s="2">
        <f t="shared" si="277"/>
        <v>87391.4</v>
      </c>
      <c r="DS65" s="2">
        <f t="shared" si="278"/>
        <v>63942.399999999994</v>
      </c>
      <c r="DT65" s="2">
        <f t="shared" si="278"/>
        <v>197550.8</v>
      </c>
      <c r="DU65" s="2">
        <f t="shared" si="278"/>
        <v>84346.300000000047</v>
      </c>
      <c r="DV65" s="2">
        <f t="shared" si="278"/>
        <v>65541.699999999953</v>
      </c>
      <c r="DW65" s="2">
        <f t="shared" si="278"/>
        <v>176311.80000000005</v>
      </c>
      <c r="DX65" s="2">
        <f t="shared" si="278"/>
        <v>99906.099999999977</v>
      </c>
      <c r="DY65" s="2">
        <f t="shared" si="278"/>
        <v>43082.800000000047</v>
      </c>
      <c r="DZ65" s="2">
        <f t="shared" si="278"/>
        <v>176838.59999999998</v>
      </c>
      <c r="EA65" s="2">
        <f t="shared" si="278"/>
        <v>94895.900000000023</v>
      </c>
      <c r="EB65" s="2">
        <f t="shared" si="278"/>
        <v>64043.199999999953</v>
      </c>
      <c r="EC65" s="2">
        <f t="shared" si="278"/>
        <v>262365.60000000009</v>
      </c>
      <c r="ED65" s="2">
        <f t="shared" si="279"/>
        <v>96469.3</v>
      </c>
      <c r="EE65" s="2">
        <f t="shared" si="280"/>
        <v>65046.099999999991</v>
      </c>
      <c r="EF65" s="2">
        <f t="shared" si="280"/>
        <v>240429.50000000003</v>
      </c>
      <c r="EG65" s="2">
        <f t="shared" si="305"/>
        <v>88726.899999999965</v>
      </c>
      <c r="EH65" s="2">
        <f t="shared" si="305"/>
        <v>65211.600000000035</v>
      </c>
      <c r="EI65" s="2">
        <f t="shared" si="305"/>
        <v>206335.40000000002</v>
      </c>
      <c r="EJ65" s="2">
        <f t="shared" si="305"/>
        <v>92672</v>
      </c>
      <c r="EK65" s="2">
        <f t="shared" si="305"/>
        <v>64655.899999999907</v>
      </c>
      <c r="EL65" s="2">
        <f t="shared" si="305"/>
        <v>196931.69999999995</v>
      </c>
      <c r="EM65" s="2">
        <f t="shared" si="281"/>
        <v>94726.5</v>
      </c>
      <c r="EN65" s="2">
        <f t="shared" si="282"/>
        <v>75899.5</v>
      </c>
      <c r="EO65" s="2">
        <f t="shared" si="283"/>
        <v>274955.90000000014</v>
      </c>
      <c r="EP65" s="2">
        <f t="shared" si="284"/>
        <v>101683.8</v>
      </c>
      <c r="EQ65" s="2">
        <f t="shared" si="285"/>
        <v>68890.7</v>
      </c>
      <c r="ER65" s="2">
        <f t="shared" si="286"/>
        <v>245869.59999999998</v>
      </c>
      <c r="ES65" s="2">
        <f t="shared" si="287"/>
        <v>93006.800000000047</v>
      </c>
      <c r="ET65" s="2">
        <f t="shared" si="287"/>
        <v>56567.79999999993</v>
      </c>
      <c r="EU65" s="2">
        <f t="shared" si="287"/>
        <v>211238.80000000005</v>
      </c>
      <c r="EV65" s="2">
        <f t="shared" si="287"/>
        <v>100253.59999999998</v>
      </c>
      <c r="EW65" s="2">
        <f t="shared" si="287"/>
        <v>70589.20000000007</v>
      </c>
      <c r="EX65" s="2">
        <f t="shared" si="287"/>
        <v>198818.59999999986</v>
      </c>
      <c r="EY65" s="2">
        <f t="shared" si="288"/>
        <v>107952</v>
      </c>
      <c r="EZ65" s="2">
        <f t="shared" si="288"/>
        <v>96894.40000000014</v>
      </c>
      <c r="FA65" s="2">
        <f t="shared" si="288"/>
        <v>347493.09999999986</v>
      </c>
      <c r="FB65" s="2">
        <f t="shared" si="289"/>
        <v>185954.7</v>
      </c>
      <c r="FC65" s="2">
        <f t="shared" si="290"/>
        <v>80330.299999999988</v>
      </c>
      <c r="FD65" s="2">
        <f t="shared" si="290"/>
        <v>254038.59999999998</v>
      </c>
      <c r="FE65" s="2">
        <f t="shared" si="290"/>
        <v>109545</v>
      </c>
      <c r="FF65" s="2">
        <f t="shared" si="290"/>
        <v>75786.599999999977</v>
      </c>
      <c r="FG65" s="2">
        <f t="shared" si="290"/>
        <v>210090.60000000009</v>
      </c>
      <c r="FH65" s="2">
        <f t="shared" si="291"/>
        <v>116782.79999999993</v>
      </c>
      <c r="FI65" s="2">
        <f t="shared" si="292"/>
        <v>87658.79999999993</v>
      </c>
      <c r="FJ65" s="2">
        <f t="shared" si="292"/>
        <v>208408.90000000014</v>
      </c>
      <c r="FK65" s="2">
        <f t="shared" si="293"/>
        <v>137766.59999999986</v>
      </c>
      <c r="FL65" s="2">
        <f t="shared" si="294"/>
        <v>95844.100000000093</v>
      </c>
      <c r="FM65" s="2">
        <f t="shared" si="294"/>
        <v>292658.39219401008</v>
      </c>
      <c r="FN65" s="2">
        <f t="shared" si="295"/>
        <v>138632.1</v>
      </c>
      <c r="FO65" s="2">
        <f t="shared" si="296"/>
        <v>93398.9</v>
      </c>
      <c r="FP65" s="2">
        <f t="shared" si="296"/>
        <v>247211.53329942003</v>
      </c>
      <c r="FQ65" s="2">
        <f t="shared" si="296"/>
        <v>122021.80228537996</v>
      </c>
      <c r="FR65" s="2">
        <f t="shared" si="296"/>
        <v>90414.309227589983</v>
      </c>
      <c r="FS65" s="2">
        <f t="shared" si="296"/>
        <v>129351.84205117007</v>
      </c>
      <c r="FT65" s="2">
        <f t="shared" si="296"/>
        <v>108939.2222201</v>
      </c>
      <c r="FU65" s="2">
        <f t="shared" si="297"/>
        <v>90099.236488209921</v>
      </c>
      <c r="FV65" s="2">
        <f t="shared" si="297"/>
        <v>189831.88675097993</v>
      </c>
      <c r="FW65" s="2">
        <f t="shared" si="297"/>
        <v>127528.00475735008</v>
      </c>
      <c r="FX65" s="2">
        <f t="shared" si="297"/>
        <v>92679.06797707011</v>
      </c>
      <c r="FY65" s="2">
        <f t="shared" si="297"/>
        <v>221111.40605122992</v>
      </c>
      <c r="FZ65" s="164">
        <f t="shared" si="298"/>
        <v>136203.70381067999</v>
      </c>
      <c r="GA65" s="2">
        <f t="shared" si="297"/>
        <v>107038.71351009002</v>
      </c>
      <c r="GB65" s="2">
        <f t="shared" si="297"/>
        <v>381908.05084818008</v>
      </c>
      <c r="GC65" s="2">
        <f t="shared" si="297"/>
        <v>124900.0445543899</v>
      </c>
      <c r="GD65" s="2">
        <f t="shared" si="299"/>
        <v>103648.4816884601</v>
      </c>
      <c r="GE65" s="2">
        <f t="shared" si="300"/>
        <v>220813.74193379004</v>
      </c>
      <c r="GF65" s="2">
        <f t="shared" si="300"/>
        <v>143236.29613517993</v>
      </c>
      <c r="GG65" s="2">
        <f t="shared" si="301"/>
        <v>114712.03330119001</v>
      </c>
      <c r="GH65" s="2">
        <f t="shared" si="302"/>
        <v>221121.10771633987</v>
      </c>
      <c r="GI65" s="2">
        <f t="shared" si="303"/>
        <v>140137.63983243005</v>
      </c>
      <c r="GJ65" s="2">
        <f t="shared" si="304"/>
        <v>106856.13717013993</v>
      </c>
      <c r="GK65" s="2">
        <f t="shared" si="304"/>
        <v>265213.34534026007</v>
      </c>
    </row>
    <row r="66" spans="1:193" x14ac:dyDescent="0.25">
      <c r="A66" s="81" t="s">
        <v>146</v>
      </c>
      <c r="B66" s="2">
        <f t="shared" si="257"/>
        <v>26268.799999999999</v>
      </c>
      <c r="C66" s="2">
        <f t="shared" si="258"/>
        <v>22782.2</v>
      </c>
      <c r="D66" s="2">
        <f t="shared" si="258"/>
        <v>23147.199999999997</v>
      </c>
      <c r="E66" s="2">
        <f t="shared" si="258"/>
        <v>25657.699999999997</v>
      </c>
      <c r="F66" s="2">
        <f t="shared" si="258"/>
        <v>24357.900000000009</v>
      </c>
      <c r="G66" s="2">
        <f t="shared" si="258"/>
        <v>25859.400000000009</v>
      </c>
      <c r="H66" s="2">
        <f t="shared" si="258"/>
        <v>23577.199999999983</v>
      </c>
      <c r="I66" s="2">
        <f t="shared" si="258"/>
        <v>25443.399999999994</v>
      </c>
      <c r="J66" s="2">
        <f t="shared" si="258"/>
        <v>24003.300000000017</v>
      </c>
      <c r="K66" s="2">
        <f t="shared" si="258"/>
        <v>34499.699999999983</v>
      </c>
      <c r="L66" s="2">
        <f t="shared" si="258"/>
        <v>27381.900000000023</v>
      </c>
      <c r="M66" s="2">
        <f t="shared" si="258"/>
        <v>23976.599999999977</v>
      </c>
      <c r="N66" s="2">
        <f t="shared" si="259"/>
        <v>37376.1</v>
      </c>
      <c r="O66" s="2">
        <f t="shared" si="260"/>
        <v>29796.500000000007</v>
      </c>
      <c r="P66" s="2">
        <f t="shared" si="260"/>
        <v>28794.199999999997</v>
      </c>
      <c r="Q66" s="2">
        <f t="shared" si="260"/>
        <v>30835.199999999997</v>
      </c>
      <c r="R66" s="2">
        <f t="shared" si="260"/>
        <v>28423.5</v>
      </c>
      <c r="S66" s="2">
        <f t="shared" si="260"/>
        <v>26569.100000000006</v>
      </c>
      <c r="T66" s="2">
        <f t="shared" si="260"/>
        <v>30476.699999999983</v>
      </c>
      <c r="U66" s="2">
        <f t="shared" si="260"/>
        <v>30178.900000000023</v>
      </c>
      <c r="V66" s="2">
        <f t="shared" si="260"/>
        <v>31384.5</v>
      </c>
      <c r="W66" s="2">
        <f t="shared" si="260"/>
        <v>30690.099999999977</v>
      </c>
      <c r="X66" s="2">
        <f t="shared" si="260"/>
        <v>32418.700000000012</v>
      </c>
      <c r="Y66" s="2">
        <f t="shared" si="260"/>
        <v>50104.099999999977</v>
      </c>
      <c r="Z66" s="2">
        <f t="shared" si="261"/>
        <v>43237.9</v>
      </c>
      <c r="AA66" s="2">
        <f t="shared" si="262"/>
        <v>36003.1</v>
      </c>
      <c r="AB66" s="2">
        <f t="shared" si="262"/>
        <v>35232.100000000006</v>
      </c>
      <c r="AC66" s="2">
        <f t="shared" si="262"/>
        <v>38710.799999999988</v>
      </c>
      <c r="AD66" s="2">
        <f t="shared" si="262"/>
        <v>35911</v>
      </c>
      <c r="AE66" s="2">
        <f t="shared" si="262"/>
        <v>35488.200000000012</v>
      </c>
      <c r="AF66" s="2">
        <f t="shared" si="262"/>
        <v>35728.5</v>
      </c>
      <c r="AG66" s="2">
        <f t="shared" si="262"/>
        <v>37501.399999999994</v>
      </c>
      <c r="AH66" s="2">
        <f t="shared" si="262"/>
        <v>37035</v>
      </c>
      <c r="AI66" s="2">
        <f t="shared" si="262"/>
        <v>35741.599999999977</v>
      </c>
      <c r="AJ66" s="2">
        <f t="shared" si="262"/>
        <v>33902.900000000023</v>
      </c>
      <c r="AK66" s="2">
        <f t="shared" si="262"/>
        <v>37735.599999999977</v>
      </c>
      <c r="AL66" s="2">
        <f t="shared" si="263"/>
        <v>45003</v>
      </c>
      <c r="AM66" s="2">
        <f t="shared" si="264"/>
        <v>38097.5</v>
      </c>
      <c r="AN66" s="2">
        <f t="shared" si="264"/>
        <v>35521.699999999997</v>
      </c>
      <c r="AO66" s="2">
        <f t="shared" si="264"/>
        <v>38100.099999999991</v>
      </c>
      <c r="AP66" s="2">
        <f t="shared" si="264"/>
        <v>36065.700000000012</v>
      </c>
      <c r="AQ66" s="2">
        <f t="shared" si="264"/>
        <v>34971.700000000012</v>
      </c>
      <c r="AR66" s="2">
        <f t="shared" si="264"/>
        <v>36691.099999999977</v>
      </c>
      <c r="AS66" s="2">
        <f t="shared" si="264"/>
        <v>37388.100000000035</v>
      </c>
      <c r="AT66" s="2">
        <f t="shared" si="264"/>
        <v>38155.399999999965</v>
      </c>
      <c r="AU66" s="2">
        <f t="shared" si="264"/>
        <v>35432.100000000035</v>
      </c>
      <c r="AV66" s="2">
        <f t="shared" si="264"/>
        <v>37145.5</v>
      </c>
      <c r="AW66" s="2">
        <f t="shared" si="264"/>
        <v>39031.599999999977</v>
      </c>
      <c r="AX66" s="2">
        <f t="shared" si="265"/>
        <v>50677.9</v>
      </c>
      <c r="AY66" s="2">
        <f t="shared" si="266"/>
        <v>40453.999999999993</v>
      </c>
      <c r="AZ66" s="2">
        <f t="shared" si="266"/>
        <v>38872</v>
      </c>
      <c r="BA66" s="2">
        <f t="shared" si="266"/>
        <v>41431.5</v>
      </c>
      <c r="BB66" s="2">
        <f t="shared" si="266"/>
        <v>37540.399999999994</v>
      </c>
      <c r="BC66" s="2">
        <f t="shared" si="266"/>
        <v>37860.900000000023</v>
      </c>
      <c r="BD66" s="2">
        <f t="shared" si="266"/>
        <v>38485.200000000012</v>
      </c>
      <c r="BE66" s="2">
        <f t="shared" si="266"/>
        <v>40123.299999999988</v>
      </c>
      <c r="BF66" s="2">
        <f t="shared" si="266"/>
        <v>39683.599999999977</v>
      </c>
      <c r="BG66" s="2">
        <f t="shared" si="266"/>
        <v>38009.5</v>
      </c>
      <c r="BH66" s="2">
        <f t="shared" si="266"/>
        <v>40347.700000000012</v>
      </c>
      <c r="BI66" s="2">
        <f t="shared" si="266"/>
        <v>43395.5</v>
      </c>
      <c r="BJ66" s="2">
        <f t="shared" si="267"/>
        <v>50558</v>
      </c>
      <c r="BK66" s="2">
        <f t="shared" si="268"/>
        <v>48250.2</v>
      </c>
      <c r="BL66" s="2">
        <f t="shared" si="268"/>
        <v>41855.000000000015</v>
      </c>
      <c r="BM66" s="2">
        <f t="shared" si="268"/>
        <v>40661</v>
      </c>
      <c r="BN66" s="2">
        <f t="shared" si="268"/>
        <v>41156.199999999983</v>
      </c>
      <c r="BO66" s="2">
        <f t="shared" si="268"/>
        <v>38380.300000000017</v>
      </c>
      <c r="BP66" s="2">
        <f t="shared" si="268"/>
        <v>38150.799999999988</v>
      </c>
      <c r="BQ66" s="2">
        <f t="shared" si="268"/>
        <v>48358.900000000023</v>
      </c>
      <c r="BR66" s="2">
        <f t="shared" si="268"/>
        <v>43443.199999999953</v>
      </c>
      <c r="BS66" s="2">
        <f t="shared" si="268"/>
        <v>42870.100000000035</v>
      </c>
      <c r="BT66" s="2">
        <f t="shared" si="268"/>
        <v>41833.399999999965</v>
      </c>
      <c r="BU66" s="2">
        <f t="shared" si="268"/>
        <v>49654.800000000047</v>
      </c>
      <c r="BV66" s="2">
        <f t="shared" si="269"/>
        <v>60501.1</v>
      </c>
      <c r="BW66" s="2">
        <f t="shared" si="270"/>
        <v>48830.000000000007</v>
      </c>
      <c r="BX66" s="2">
        <f t="shared" si="270"/>
        <v>49178.699999999983</v>
      </c>
      <c r="BY66" s="2">
        <f t="shared" si="270"/>
        <v>49050.200000000012</v>
      </c>
      <c r="BZ66" s="2">
        <f t="shared" si="270"/>
        <v>44524.600000000006</v>
      </c>
      <c r="CA66" s="2">
        <f t="shared" si="270"/>
        <v>41843.999999999971</v>
      </c>
      <c r="CB66" s="2">
        <f t="shared" si="270"/>
        <v>49594.400000000023</v>
      </c>
      <c r="CC66" s="2">
        <f t="shared" si="270"/>
        <v>46807.900000000023</v>
      </c>
      <c r="CD66" s="2">
        <f t="shared" si="270"/>
        <v>46597.299999999988</v>
      </c>
      <c r="CE66" s="2">
        <f t="shared" si="270"/>
        <v>46852.700000000012</v>
      </c>
      <c r="CF66" s="2">
        <f t="shared" si="270"/>
        <v>46327.400000000023</v>
      </c>
      <c r="CG66" s="2">
        <f t="shared" si="270"/>
        <v>54529.599999999977</v>
      </c>
      <c r="CH66" s="2">
        <f t="shared" si="271"/>
        <v>66723</v>
      </c>
      <c r="CI66" s="2">
        <f t="shared" si="272"/>
        <v>51191.399999999994</v>
      </c>
      <c r="CJ66" s="2">
        <f t="shared" si="272"/>
        <v>49211.5</v>
      </c>
      <c r="CK66" s="2">
        <f t="shared" si="272"/>
        <v>52322.200000000012</v>
      </c>
      <c r="CL66" s="2">
        <f t="shared" si="272"/>
        <v>47476.899999999994</v>
      </c>
      <c r="CM66" s="2">
        <f t="shared" si="272"/>
        <v>44849</v>
      </c>
      <c r="CN66" s="2">
        <f t="shared" si="272"/>
        <v>52331.799999999988</v>
      </c>
      <c r="CO66" s="2">
        <f t="shared" si="272"/>
        <v>49267.299999999988</v>
      </c>
      <c r="CP66" s="2">
        <f t="shared" si="272"/>
        <v>50055.900000000023</v>
      </c>
      <c r="CQ66" s="2">
        <f t="shared" si="272"/>
        <v>51618.400000000023</v>
      </c>
      <c r="CR66" s="2">
        <f t="shared" si="272"/>
        <v>48724.79999999993</v>
      </c>
      <c r="CS66" s="2">
        <f t="shared" si="272"/>
        <v>68079.100000000093</v>
      </c>
      <c r="CT66" s="2">
        <f t="shared" si="273"/>
        <v>70066.600000000006</v>
      </c>
      <c r="CU66" s="2">
        <f t="shared" si="274"/>
        <v>50822.099999999991</v>
      </c>
      <c r="CV66" s="2">
        <f t="shared" si="274"/>
        <v>51463.599999999991</v>
      </c>
      <c r="CW66" s="2">
        <f t="shared" si="274"/>
        <v>57820.5</v>
      </c>
      <c r="CX66" s="2">
        <f t="shared" si="274"/>
        <v>50052.799999999988</v>
      </c>
      <c r="CY66" s="2">
        <f t="shared" si="274"/>
        <v>48557.5</v>
      </c>
      <c r="CZ66" s="2">
        <f t="shared" si="274"/>
        <v>53805.700000000012</v>
      </c>
      <c r="DA66" s="2">
        <f t="shared" si="274"/>
        <v>52696.5</v>
      </c>
      <c r="DB66" s="2">
        <f t="shared" si="274"/>
        <v>50690.799999999988</v>
      </c>
      <c r="DC66" s="2">
        <f t="shared" si="274"/>
        <v>51048.800000000047</v>
      </c>
      <c r="DD66" s="2">
        <f t="shared" si="274"/>
        <v>48791.400000000023</v>
      </c>
      <c r="DE66" s="2">
        <f t="shared" si="274"/>
        <v>64126.699999999953</v>
      </c>
      <c r="DF66" s="2">
        <f t="shared" si="275"/>
        <v>68038.2</v>
      </c>
      <c r="DG66" s="2">
        <f t="shared" si="276"/>
        <v>60295.100000000006</v>
      </c>
      <c r="DH66" s="2">
        <f t="shared" si="276"/>
        <v>60302.8</v>
      </c>
      <c r="DI66" s="2">
        <f t="shared" si="276"/>
        <v>55420</v>
      </c>
      <c r="DJ66" s="2">
        <f t="shared" si="276"/>
        <v>48773.100000000006</v>
      </c>
      <c r="DK66" s="2">
        <f t="shared" si="276"/>
        <v>54532.200000000012</v>
      </c>
      <c r="DL66" s="2">
        <f t="shared" si="276"/>
        <v>55533.099999999977</v>
      </c>
      <c r="DM66" s="2">
        <f t="shared" si="276"/>
        <v>55950.900000000023</v>
      </c>
      <c r="DN66" s="2">
        <f t="shared" si="276"/>
        <v>55560.799999999988</v>
      </c>
      <c r="DO66" s="2">
        <f t="shared" si="276"/>
        <v>54559.200000000012</v>
      </c>
      <c r="DP66" s="2">
        <f t="shared" si="276"/>
        <v>55470.400000000023</v>
      </c>
      <c r="DQ66" s="2">
        <f t="shared" si="276"/>
        <v>76059.29999999993</v>
      </c>
      <c r="DR66" s="2">
        <f t="shared" si="277"/>
        <v>75720.100000000006</v>
      </c>
      <c r="DS66" s="2">
        <f t="shared" si="278"/>
        <v>61629.899999999994</v>
      </c>
      <c r="DT66" s="2">
        <f t="shared" si="278"/>
        <v>64321.700000000012</v>
      </c>
      <c r="DU66" s="2">
        <f t="shared" si="278"/>
        <v>61052.899999999965</v>
      </c>
      <c r="DV66" s="2">
        <f t="shared" si="278"/>
        <v>58693.800000000047</v>
      </c>
      <c r="DW66" s="2">
        <f t="shared" si="278"/>
        <v>57634.199999999953</v>
      </c>
      <c r="DX66" s="2">
        <f t="shared" si="278"/>
        <v>57025.200000000012</v>
      </c>
      <c r="DY66" s="2">
        <f t="shared" si="278"/>
        <v>62283.5</v>
      </c>
      <c r="DZ66" s="2">
        <f t="shared" si="278"/>
        <v>59770.700000000012</v>
      </c>
      <c r="EA66" s="2">
        <f t="shared" si="278"/>
        <v>57088.900000000023</v>
      </c>
      <c r="EB66" s="2">
        <f t="shared" si="278"/>
        <v>59740.79999999993</v>
      </c>
      <c r="EC66" s="2">
        <f t="shared" si="278"/>
        <v>64917</v>
      </c>
      <c r="ED66" s="2">
        <f t="shared" si="279"/>
        <v>81463.7</v>
      </c>
      <c r="EE66" s="2">
        <f t="shared" si="280"/>
        <v>63199.7</v>
      </c>
      <c r="EF66" s="2">
        <f t="shared" si="280"/>
        <v>61936.800000000017</v>
      </c>
      <c r="EG66" s="2">
        <f t="shared" si="305"/>
        <v>60117.399999999965</v>
      </c>
      <c r="EH66" s="2">
        <f t="shared" si="305"/>
        <v>63128.100000000035</v>
      </c>
      <c r="EI66" s="2">
        <f t="shared" si="305"/>
        <v>59570.599999999977</v>
      </c>
      <c r="EJ66" s="2">
        <f t="shared" si="305"/>
        <v>59567.400000000023</v>
      </c>
      <c r="EK66" s="2">
        <f t="shared" si="305"/>
        <v>62659.099999999977</v>
      </c>
      <c r="EL66" s="2">
        <f t="shared" si="305"/>
        <v>60274.000000000058</v>
      </c>
      <c r="EM66" s="2">
        <f t="shared" si="281"/>
        <v>57076.199999999953</v>
      </c>
      <c r="EN66" s="2">
        <f t="shared" si="282"/>
        <v>59460</v>
      </c>
      <c r="EO66" s="2">
        <f t="shared" si="283"/>
        <v>66632.5</v>
      </c>
      <c r="EP66" s="2">
        <f t="shared" si="284"/>
        <v>80562.100000000006</v>
      </c>
      <c r="EQ66" s="2">
        <f t="shared" si="285"/>
        <v>66653</v>
      </c>
      <c r="ER66" s="2">
        <f t="shared" si="286"/>
        <v>62037.699999999983</v>
      </c>
      <c r="ES66" s="2">
        <f t="shared" si="287"/>
        <v>65613.600000000035</v>
      </c>
      <c r="ET66" s="2">
        <f t="shared" si="287"/>
        <v>61677.399999999965</v>
      </c>
      <c r="EU66" s="2">
        <f t="shared" si="287"/>
        <v>60326.700000000012</v>
      </c>
      <c r="EV66" s="2">
        <f t="shared" si="287"/>
        <v>61073.5</v>
      </c>
      <c r="EW66" s="2">
        <f t="shared" si="287"/>
        <v>62425</v>
      </c>
      <c r="EX66" s="2">
        <f t="shared" si="287"/>
        <v>62761</v>
      </c>
      <c r="EY66" s="2">
        <f t="shared" si="288"/>
        <v>61615.900000000023</v>
      </c>
      <c r="EZ66" s="2">
        <f t="shared" si="288"/>
        <v>62163.199999999953</v>
      </c>
      <c r="FA66" s="2">
        <f t="shared" si="288"/>
        <v>72507.20000000007</v>
      </c>
      <c r="FB66" s="2">
        <f t="shared" si="289"/>
        <v>89003.9</v>
      </c>
      <c r="FC66" s="2">
        <f t="shared" si="290"/>
        <v>67979.800000000017</v>
      </c>
      <c r="FD66" s="2">
        <f t="shared" si="290"/>
        <v>64988.5</v>
      </c>
      <c r="FE66" s="2">
        <f t="shared" si="290"/>
        <v>65146.299999999988</v>
      </c>
      <c r="FF66" s="2">
        <f t="shared" si="290"/>
        <v>67528.799999999988</v>
      </c>
      <c r="FG66" s="2">
        <f t="shared" si="290"/>
        <v>62407.900000000023</v>
      </c>
      <c r="FH66" s="2">
        <f t="shared" si="291"/>
        <v>70319.899999999965</v>
      </c>
      <c r="FI66" s="2">
        <f t="shared" si="292"/>
        <v>89098.900000000023</v>
      </c>
      <c r="FJ66" s="2">
        <f t="shared" si="292"/>
        <v>95805</v>
      </c>
      <c r="FK66" s="2">
        <f t="shared" si="293"/>
        <v>95192.199999999953</v>
      </c>
      <c r="FL66" s="2">
        <f t="shared" si="294"/>
        <v>89254.400000000023</v>
      </c>
      <c r="FM66" s="2">
        <f t="shared" si="294"/>
        <v>102024.51857830002</v>
      </c>
      <c r="FN66" s="2">
        <f t="shared" si="295"/>
        <v>119171.4</v>
      </c>
      <c r="FO66" s="2">
        <f t="shared" si="296"/>
        <v>100448.70000000001</v>
      </c>
      <c r="FP66" s="2">
        <f t="shared" si="296"/>
        <v>95823.686665419984</v>
      </c>
      <c r="FQ66" s="2">
        <f t="shared" si="296"/>
        <v>47325.910497650038</v>
      </c>
      <c r="FR66" s="2">
        <f t="shared" si="296"/>
        <v>49427.786155599984</v>
      </c>
      <c r="FS66" s="2">
        <f t="shared" si="296"/>
        <v>56184.486195179983</v>
      </c>
      <c r="FT66" s="2">
        <f t="shared" si="296"/>
        <v>76376.885659260035</v>
      </c>
      <c r="FU66" s="2">
        <f t="shared" si="297"/>
        <v>79360.60352882999</v>
      </c>
      <c r="FV66" s="2">
        <f t="shared" si="297"/>
        <v>83424.261112209992</v>
      </c>
      <c r="FW66" s="2">
        <f t="shared" si="297"/>
        <v>87059.165796139976</v>
      </c>
      <c r="FX66" s="2">
        <f t="shared" si="297"/>
        <v>91762.974716780009</v>
      </c>
      <c r="FY66" s="2">
        <f t="shared" si="297"/>
        <v>141549.97061338997</v>
      </c>
      <c r="FZ66" s="164">
        <f t="shared" si="298"/>
        <v>120176.97111713</v>
      </c>
      <c r="GA66" s="2">
        <f t="shared" si="297"/>
        <v>94428.419241039999</v>
      </c>
      <c r="GB66" s="2">
        <f t="shared" si="297"/>
        <v>94238.979910750029</v>
      </c>
      <c r="GC66" s="2">
        <f t="shared" si="297"/>
        <v>99526.327687429963</v>
      </c>
      <c r="GD66" s="2">
        <f t="shared" si="299"/>
        <v>90118.896183079982</v>
      </c>
      <c r="GE66" s="2">
        <f t="shared" si="300"/>
        <v>94668.413893230027</v>
      </c>
      <c r="GF66" s="2">
        <f t="shared" si="300"/>
        <v>93658.24407724</v>
      </c>
      <c r="GG66" s="2">
        <f t="shared" si="301"/>
        <v>98739.294398369966</v>
      </c>
      <c r="GH66" s="2">
        <f t="shared" si="302"/>
        <v>95876.828016899992</v>
      </c>
      <c r="GI66" s="2">
        <f t="shared" si="303"/>
        <v>96693.196209190064</v>
      </c>
      <c r="GJ66" s="2">
        <f t="shared" si="304"/>
        <v>99169.130039270036</v>
      </c>
      <c r="GK66" s="2">
        <f t="shared" si="304"/>
        <v>118587.9646189597</v>
      </c>
    </row>
    <row r="67" spans="1:193" x14ac:dyDescent="0.25">
      <c r="A67" s="80" t="s">
        <v>147</v>
      </c>
      <c r="B67" s="2">
        <f t="shared" si="257"/>
        <v>1563.3</v>
      </c>
      <c r="C67" s="2">
        <f t="shared" si="258"/>
        <v>1295.3999999999999</v>
      </c>
      <c r="D67" s="2">
        <f t="shared" si="258"/>
        <v>1280.6000000000004</v>
      </c>
      <c r="E67" s="2">
        <f t="shared" si="258"/>
        <v>1405.3000000000002</v>
      </c>
      <c r="F67" s="2">
        <f t="shared" si="258"/>
        <v>1436</v>
      </c>
      <c r="G67" s="2">
        <f t="shared" si="258"/>
        <v>1579.6999999999989</v>
      </c>
      <c r="H67" s="2">
        <f t="shared" si="258"/>
        <v>1352.7000000000007</v>
      </c>
      <c r="I67" s="2">
        <f t="shared" si="258"/>
        <v>1625.7999999999993</v>
      </c>
      <c r="J67" s="2">
        <f t="shared" si="258"/>
        <v>1343.5</v>
      </c>
      <c r="K67" s="2">
        <f t="shared" si="258"/>
        <v>1357.2000000000007</v>
      </c>
      <c r="L67" s="2">
        <f t="shared" si="258"/>
        <v>1568.2000000000007</v>
      </c>
      <c r="M67" s="2">
        <f t="shared" si="258"/>
        <v>1508.8999999999978</v>
      </c>
      <c r="N67" s="2">
        <f t="shared" si="259"/>
        <v>2054.8000000000002</v>
      </c>
      <c r="O67" s="2">
        <f t="shared" si="260"/>
        <v>1689.7999999999997</v>
      </c>
      <c r="P67" s="2">
        <f t="shared" si="260"/>
        <v>1139.0000000000005</v>
      </c>
      <c r="Q67" s="2">
        <f t="shared" si="260"/>
        <v>1831</v>
      </c>
      <c r="R67" s="2">
        <f t="shared" si="260"/>
        <v>1479.6999999999989</v>
      </c>
      <c r="S67" s="2">
        <f t="shared" si="260"/>
        <v>1528</v>
      </c>
      <c r="T67" s="2">
        <f t="shared" si="260"/>
        <v>1512.4000000000015</v>
      </c>
      <c r="U67" s="2">
        <f t="shared" si="260"/>
        <v>1667.2999999999993</v>
      </c>
      <c r="V67" s="2">
        <f t="shared" si="260"/>
        <v>1848</v>
      </c>
      <c r="W67" s="2">
        <f t="shared" si="260"/>
        <v>1796.9000000000015</v>
      </c>
      <c r="X67" s="2">
        <f t="shared" si="260"/>
        <v>1879.1999999999971</v>
      </c>
      <c r="Y67" s="2">
        <f t="shared" si="260"/>
        <v>1626.2000000000007</v>
      </c>
      <c r="Z67" s="2">
        <f t="shared" si="261"/>
        <v>2294.8000000000002</v>
      </c>
      <c r="AA67" s="2">
        <f t="shared" si="262"/>
        <v>1774.7999999999997</v>
      </c>
      <c r="AB67" s="2">
        <f t="shared" si="262"/>
        <v>1724.1</v>
      </c>
      <c r="AC67" s="2">
        <f t="shared" si="262"/>
        <v>2031.5</v>
      </c>
      <c r="AD67" s="2">
        <f t="shared" si="262"/>
        <v>1905.0000000000009</v>
      </c>
      <c r="AE67" s="2">
        <f t="shared" si="262"/>
        <v>1975.3999999999996</v>
      </c>
      <c r="AF67" s="2">
        <f t="shared" si="262"/>
        <v>1618.5</v>
      </c>
      <c r="AG67" s="2">
        <f t="shared" si="262"/>
        <v>1919</v>
      </c>
      <c r="AH67" s="2">
        <f t="shared" si="262"/>
        <v>1753.8000000000011</v>
      </c>
      <c r="AI67" s="2">
        <f t="shared" si="262"/>
        <v>1944.1999999999971</v>
      </c>
      <c r="AJ67" s="2">
        <f t="shared" si="262"/>
        <v>2371.6000000000022</v>
      </c>
      <c r="AK67" s="2">
        <f t="shared" si="262"/>
        <v>1510.2000000000007</v>
      </c>
      <c r="AL67" s="2">
        <f t="shared" si="263"/>
        <v>2380.9</v>
      </c>
      <c r="AM67" s="2">
        <f t="shared" si="264"/>
        <v>1794.7000000000003</v>
      </c>
      <c r="AN67" s="2">
        <f t="shared" si="264"/>
        <v>1750</v>
      </c>
      <c r="AO67" s="2">
        <f t="shared" si="264"/>
        <v>2437.8999999999996</v>
      </c>
      <c r="AP67" s="2">
        <f t="shared" si="264"/>
        <v>2034.7000000000007</v>
      </c>
      <c r="AQ67" s="2">
        <f t="shared" si="264"/>
        <v>1942.7999999999993</v>
      </c>
      <c r="AR67" s="2">
        <f t="shared" si="264"/>
        <v>2124.3999999999996</v>
      </c>
      <c r="AS67" s="2">
        <f t="shared" si="264"/>
        <v>2048.8999999999996</v>
      </c>
      <c r="AT67" s="2">
        <f t="shared" si="264"/>
        <v>2142.1000000000022</v>
      </c>
      <c r="AU67" s="2">
        <f t="shared" si="264"/>
        <v>2026.0999999999985</v>
      </c>
      <c r="AV67" s="2">
        <f t="shared" si="264"/>
        <v>2059.9000000000015</v>
      </c>
      <c r="AW67" s="2">
        <f t="shared" si="264"/>
        <v>1952.5</v>
      </c>
      <c r="AX67" s="2">
        <f t="shared" si="265"/>
        <v>2770.5</v>
      </c>
      <c r="AY67" s="2">
        <f t="shared" si="266"/>
        <v>1660.8999999999996</v>
      </c>
      <c r="AZ67" s="2">
        <f t="shared" si="266"/>
        <v>1945.8000000000002</v>
      </c>
      <c r="BA67" s="2">
        <f t="shared" si="266"/>
        <v>2505.4000000000005</v>
      </c>
      <c r="BB67" s="2">
        <f t="shared" si="266"/>
        <v>1817.5</v>
      </c>
      <c r="BC67" s="2">
        <f t="shared" si="266"/>
        <v>1934.3999999999996</v>
      </c>
      <c r="BD67" s="2">
        <f t="shared" si="266"/>
        <v>1985.7000000000007</v>
      </c>
      <c r="BE67" s="2">
        <f t="shared" si="266"/>
        <v>1969</v>
      </c>
      <c r="BF67" s="2">
        <f t="shared" si="266"/>
        <v>1950</v>
      </c>
      <c r="BG67" s="2">
        <f t="shared" si="266"/>
        <v>2362.2000000000007</v>
      </c>
      <c r="BH67" s="2">
        <f t="shared" si="266"/>
        <v>2024.6999999999971</v>
      </c>
      <c r="BI67" s="2">
        <f t="shared" si="266"/>
        <v>1797.5</v>
      </c>
      <c r="BJ67" s="2">
        <f t="shared" si="267"/>
        <v>2990.5</v>
      </c>
      <c r="BK67" s="2">
        <f t="shared" si="268"/>
        <v>1735.8000000000002</v>
      </c>
      <c r="BL67" s="2">
        <f t="shared" si="268"/>
        <v>2025</v>
      </c>
      <c r="BM67" s="2">
        <f t="shared" si="268"/>
        <v>2338.0999999999995</v>
      </c>
      <c r="BN67" s="2">
        <f t="shared" si="268"/>
        <v>2256.1000000000004</v>
      </c>
      <c r="BO67" s="2">
        <f t="shared" si="268"/>
        <v>2248</v>
      </c>
      <c r="BP67" s="2">
        <f t="shared" si="268"/>
        <v>2030.3999999999996</v>
      </c>
      <c r="BQ67" s="2">
        <f t="shared" si="268"/>
        <v>2263.3999999999996</v>
      </c>
      <c r="BR67" s="2">
        <f t="shared" si="268"/>
        <v>2160.7000000000007</v>
      </c>
      <c r="BS67" s="2">
        <f t="shared" si="268"/>
        <v>2099.4000000000015</v>
      </c>
      <c r="BT67" s="2">
        <f t="shared" si="268"/>
        <v>2184</v>
      </c>
      <c r="BU67" s="2">
        <f t="shared" si="268"/>
        <v>1708.7999999999993</v>
      </c>
      <c r="BV67" s="2">
        <f t="shared" si="269"/>
        <v>3089.5</v>
      </c>
      <c r="BW67" s="2">
        <f t="shared" si="270"/>
        <v>1964.5</v>
      </c>
      <c r="BX67" s="2">
        <f t="shared" si="270"/>
        <v>2460.3999999999996</v>
      </c>
      <c r="BY67" s="2">
        <f t="shared" si="270"/>
        <v>5526.2000000000007</v>
      </c>
      <c r="BZ67" s="2">
        <f t="shared" si="270"/>
        <v>1954.3999999999996</v>
      </c>
      <c r="CA67" s="2">
        <f t="shared" si="270"/>
        <v>858.5</v>
      </c>
      <c r="CB67" s="2">
        <f t="shared" si="270"/>
        <v>994</v>
      </c>
      <c r="CC67" s="2">
        <f t="shared" si="270"/>
        <v>1186.2000000000007</v>
      </c>
      <c r="CD67" s="2">
        <f t="shared" si="270"/>
        <v>1569.8999999999978</v>
      </c>
      <c r="CE67" s="2">
        <f t="shared" si="270"/>
        <v>1719.4000000000015</v>
      </c>
      <c r="CF67" s="2">
        <f t="shared" si="270"/>
        <v>2324.2999999999993</v>
      </c>
      <c r="CG67" s="2">
        <f t="shared" si="270"/>
        <v>2274.2000000000007</v>
      </c>
      <c r="CH67" s="2">
        <f t="shared" si="271"/>
        <v>2018.9</v>
      </c>
      <c r="CI67" s="2">
        <f t="shared" si="272"/>
        <v>1818.4</v>
      </c>
      <c r="CJ67" s="2">
        <f t="shared" si="272"/>
        <v>2108.8000000000002</v>
      </c>
      <c r="CK67" s="2">
        <f t="shared" si="272"/>
        <v>2104.3999999999996</v>
      </c>
      <c r="CL67" s="2">
        <f t="shared" si="272"/>
        <v>1966.8999999999996</v>
      </c>
      <c r="CM67" s="2">
        <f t="shared" si="272"/>
        <v>1527.3999999999996</v>
      </c>
      <c r="CN67" s="2">
        <f t="shared" si="272"/>
        <v>3018</v>
      </c>
      <c r="CO67" s="2">
        <f t="shared" si="272"/>
        <v>1329.4000000000015</v>
      </c>
      <c r="CP67" s="2">
        <f t="shared" si="272"/>
        <v>1678.2000000000007</v>
      </c>
      <c r="CQ67" s="2">
        <f t="shared" si="272"/>
        <v>1256.0999999999985</v>
      </c>
      <c r="CR67" s="2">
        <f t="shared" si="272"/>
        <v>1337.9000000000015</v>
      </c>
      <c r="CS67" s="2">
        <f t="shared" si="272"/>
        <v>2025.8999999999978</v>
      </c>
      <c r="CT67" s="2">
        <f t="shared" si="273"/>
        <v>2480.6</v>
      </c>
      <c r="CU67" s="2">
        <f t="shared" si="274"/>
        <v>1264.2000000000003</v>
      </c>
      <c r="CV67" s="2">
        <f t="shared" si="274"/>
        <v>1676.1999999999998</v>
      </c>
      <c r="CW67" s="2">
        <f t="shared" si="274"/>
        <v>5102.6000000000004</v>
      </c>
      <c r="CX67" s="2">
        <f t="shared" si="274"/>
        <v>729.10000000000036</v>
      </c>
      <c r="CY67" s="2">
        <f t="shared" si="274"/>
        <v>652.5</v>
      </c>
      <c r="CZ67" s="2">
        <f t="shared" si="274"/>
        <v>1098.3999999999996</v>
      </c>
      <c r="DA67" s="2">
        <f t="shared" si="274"/>
        <v>1764.6999999999989</v>
      </c>
      <c r="DB67" s="2">
        <f t="shared" si="274"/>
        <v>1413.5</v>
      </c>
      <c r="DC67" s="2">
        <f t="shared" si="274"/>
        <v>1523.4000000000015</v>
      </c>
      <c r="DD67" s="2">
        <f t="shared" si="274"/>
        <v>1691.8999999999978</v>
      </c>
      <c r="DE67" s="2">
        <f t="shared" si="274"/>
        <v>2221.9000000000015</v>
      </c>
      <c r="DF67" s="2">
        <f t="shared" si="275"/>
        <v>3008.6</v>
      </c>
      <c r="DG67" s="2">
        <f t="shared" si="276"/>
        <v>1046.0999999999999</v>
      </c>
      <c r="DH67" s="2">
        <f t="shared" si="276"/>
        <v>1315.3000000000002</v>
      </c>
      <c r="DI67" s="2">
        <f t="shared" si="276"/>
        <v>4509.7000000000007</v>
      </c>
      <c r="DJ67" s="2">
        <f t="shared" si="276"/>
        <v>1432.3999999999996</v>
      </c>
      <c r="DK67" s="2">
        <f t="shared" si="276"/>
        <v>747.19999999999891</v>
      </c>
      <c r="DL67" s="2">
        <f t="shared" si="276"/>
        <v>1323.7000000000007</v>
      </c>
      <c r="DM67" s="2">
        <f t="shared" si="276"/>
        <v>1365.7000000000007</v>
      </c>
      <c r="DN67" s="2">
        <f t="shared" si="276"/>
        <v>1702.5</v>
      </c>
      <c r="DO67" s="2">
        <f t="shared" si="276"/>
        <v>1585.7999999999993</v>
      </c>
      <c r="DP67" s="2">
        <f t="shared" si="276"/>
        <v>1790.4000000000015</v>
      </c>
      <c r="DQ67" s="2">
        <f t="shared" si="276"/>
        <v>1653.2999999999993</v>
      </c>
      <c r="DR67" s="2">
        <f t="shared" si="277"/>
        <v>3428.2</v>
      </c>
      <c r="DS67" s="2">
        <f t="shared" si="278"/>
        <v>879.60000000000036</v>
      </c>
      <c r="DT67" s="2">
        <f t="shared" si="278"/>
        <v>1265.5999999999995</v>
      </c>
      <c r="DU67" s="2">
        <f t="shared" si="278"/>
        <v>4481.8000000000011</v>
      </c>
      <c r="DV67" s="2">
        <f t="shared" si="278"/>
        <v>1055</v>
      </c>
      <c r="DW67" s="2">
        <f t="shared" si="278"/>
        <v>1130.5999999999985</v>
      </c>
      <c r="DX67" s="2">
        <f t="shared" si="278"/>
        <v>1187.3000000000011</v>
      </c>
      <c r="DY67" s="2">
        <f t="shared" si="278"/>
        <v>1640.2999999999993</v>
      </c>
      <c r="DZ67" s="2">
        <f t="shared" si="278"/>
        <v>1650.3999999999996</v>
      </c>
      <c r="EA67" s="2">
        <f t="shared" si="278"/>
        <v>1773.4000000000015</v>
      </c>
      <c r="EB67" s="2">
        <f t="shared" si="278"/>
        <v>1960.7000000000007</v>
      </c>
      <c r="EC67" s="2">
        <f t="shared" si="278"/>
        <v>2177</v>
      </c>
      <c r="ED67" s="2">
        <f t="shared" si="279"/>
        <v>2917.2</v>
      </c>
      <c r="EE67" s="2">
        <f t="shared" si="280"/>
        <v>917</v>
      </c>
      <c r="EF67" s="2">
        <f t="shared" si="280"/>
        <v>1455.3000000000002</v>
      </c>
      <c r="EG67" s="2">
        <f t="shared" si="305"/>
        <v>4756.5</v>
      </c>
      <c r="EH67" s="2">
        <f t="shared" si="305"/>
        <v>1034.3999999999996</v>
      </c>
      <c r="EI67" s="2">
        <f t="shared" si="305"/>
        <v>1125.8000000000011</v>
      </c>
      <c r="EJ67" s="2">
        <f t="shared" si="305"/>
        <v>1683.7999999999993</v>
      </c>
      <c r="EK67" s="2">
        <f t="shared" si="305"/>
        <v>3887.2000000000007</v>
      </c>
      <c r="EL67" s="2">
        <f t="shared" si="305"/>
        <v>947</v>
      </c>
      <c r="EM67" s="2">
        <f t="shared" si="281"/>
        <v>787.70000000000073</v>
      </c>
      <c r="EN67" s="2">
        <f t="shared" si="282"/>
        <v>1073.7999999999993</v>
      </c>
      <c r="EO67" s="2">
        <f t="shared" si="283"/>
        <v>1554.7999999999993</v>
      </c>
      <c r="EP67" s="2">
        <f t="shared" si="284"/>
        <v>2155.4</v>
      </c>
      <c r="EQ67" s="2">
        <f t="shared" si="285"/>
        <v>1416</v>
      </c>
      <c r="ER67" s="2">
        <f t="shared" si="286"/>
        <v>1679.7000000000003</v>
      </c>
      <c r="ES67" s="2">
        <f t="shared" si="287"/>
        <v>6762.5</v>
      </c>
      <c r="ET67" s="2">
        <f t="shared" si="287"/>
        <v>801.5</v>
      </c>
      <c r="EU67" s="2">
        <f t="shared" si="287"/>
        <v>1042.7999999999993</v>
      </c>
      <c r="EV67" s="2">
        <f t="shared" si="287"/>
        <v>702.60000000000036</v>
      </c>
      <c r="EW67" s="2">
        <f t="shared" si="287"/>
        <v>733.29999999999927</v>
      </c>
      <c r="EX67" s="2">
        <f t="shared" si="287"/>
        <v>795.10000000000036</v>
      </c>
      <c r="EY67" s="2">
        <f t="shared" si="288"/>
        <v>743.60000000000036</v>
      </c>
      <c r="EZ67" s="2">
        <f t="shared" si="288"/>
        <v>988.29999999999927</v>
      </c>
      <c r="FA67" s="2">
        <f t="shared" si="288"/>
        <v>1605.2999999999993</v>
      </c>
      <c r="FB67" s="2">
        <f t="shared" si="289"/>
        <v>1015.6</v>
      </c>
      <c r="FC67" s="2">
        <f t="shared" si="290"/>
        <v>721.30000000000007</v>
      </c>
      <c r="FD67" s="2">
        <f t="shared" si="290"/>
        <v>663.59999999999991</v>
      </c>
      <c r="FE67" s="2">
        <f t="shared" si="290"/>
        <v>811.69999999999982</v>
      </c>
      <c r="FF67" s="2">
        <f t="shared" si="290"/>
        <v>956.40000000000055</v>
      </c>
      <c r="FG67" s="2">
        <f t="shared" si="290"/>
        <v>841.19999999999982</v>
      </c>
      <c r="FH67" s="2">
        <f t="shared" si="291"/>
        <v>747.80000000000018</v>
      </c>
      <c r="FI67" s="2">
        <f t="shared" si="292"/>
        <v>715.39999999999964</v>
      </c>
      <c r="FJ67" s="2">
        <f t="shared" si="292"/>
        <v>898.39999999999964</v>
      </c>
      <c r="FK67" s="2">
        <f t="shared" si="293"/>
        <v>985.5</v>
      </c>
      <c r="FL67" s="2">
        <f t="shared" si="294"/>
        <v>820.60000000000036</v>
      </c>
      <c r="FM67" s="2">
        <f t="shared" si="294"/>
        <v>1013.4375763700009</v>
      </c>
      <c r="FN67" s="2">
        <f t="shared" si="295"/>
        <v>1462.3</v>
      </c>
      <c r="FO67" s="2">
        <f t="shared" si="296"/>
        <v>524.5</v>
      </c>
      <c r="FP67" s="2">
        <f t="shared" si="296"/>
        <v>829.41138500000011</v>
      </c>
      <c r="FQ67" s="2">
        <f t="shared" si="296"/>
        <v>24.645809000000099</v>
      </c>
      <c r="FR67" s="2">
        <f t="shared" si="296"/>
        <v>43.529815999999755</v>
      </c>
      <c r="FS67" s="2">
        <f t="shared" si="296"/>
        <v>119.09027400000014</v>
      </c>
      <c r="FT67" s="2">
        <f t="shared" si="296"/>
        <v>697.1261129999998</v>
      </c>
      <c r="FU67" s="2">
        <f t="shared" si="297"/>
        <v>824.34585500000048</v>
      </c>
      <c r="FV67" s="2">
        <f t="shared" si="297"/>
        <v>693.0773449999997</v>
      </c>
      <c r="FW67" s="2">
        <f t="shared" si="297"/>
        <v>828.84708099999989</v>
      </c>
      <c r="FX67" s="2">
        <f t="shared" si="297"/>
        <v>952.47045299999991</v>
      </c>
      <c r="FY67" s="2">
        <f t="shared" si="297"/>
        <v>2282.625677</v>
      </c>
      <c r="FZ67" s="164">
        <f t="shared" si="298"/>
        <v>1244.523136</v>
      </c>
      <c r="GA67" s="2">
        <f t="shared" si="297"/>
        <v>768.70577400000002</v>
      </c>
      <c r="GB67" s="2">
        <f t="shared" si="297"/>
        <v>746.23553800000013</v>
      </c>
      <c r="GC67" s="2">
        <f t="shared" si="297"/>
        <v>1134.0922439999999</v>
      </c>
      <c r="GD67" s="2">
        <f t="shared" si="299"/>
        <v>724.6481219999996</v>
      </c>
      <c r="GE67" s="2">
        <f t="shared" si="300"/>
        <v>799.59630199999992</v>
      </c>
      <c r="GF67" s="2">
        <f t="shared" si="300"/>
        <v>758.56973800000014</v>
      </c>
      <c r="GG67" s="2">
        <f t="shared" si="301"/>
        <v>845.68616699999984</v>
      </c>
      <c r="GH67" s="2">
        <f t="shared" si="302"/>
        <v>775.01273900000069</v>
      </c>
      <c r="GI67" s="2">
        <f t="shared" si="303"/>
        <v>752.99991699999919</v>
      </c>
      <c r="GJ67" s="2">
        <f t="shared" si="304"/>
        <v>710.67416899999989</v>
      </c>
      <c r="GK67" s="2">
        <f t="shared" si="304"/>
        <v>1160.0166269999991</v>
      </c>
    </row>
    <row r="68" spans="1:193" x14ac:dyDescent="0.25">
      <c r="A68" s="81" t="s">
        <v>148</v>
      </c>
      <c r="B68" s="2">
        <f t="shared" si="257"/>
        <v>28996.6</v>
      </c>
      <c r="C68" s="2">
        <f t="shared" si="258"/>
        <v>32577.9</v>
      </c>
      <c r="D68" s="2">
        <f t="shared" si="258"/>
        <v>24894.600000000006</v>
      </c>
      <c r="E68" s="2">
        <f t="shared" si="258"/>
        <v>27254.899999999994</v>
      </c>
      <c r="F68" s="2">
        <f t="shared" si="258"/>
        <v>30549.399999999994</v>
      </c>
      <c r="G68" s="2">
        <f t="shared" si="258"/>
        <v>25773.5</v>
      </c>
      <c r="H68" s="2">
        <f t="shared" si="258"/>
        <v>22459.5</v>
      </c>
      <c r="I68" s="2">
        <f t="shared" si="258"/>
        <v>24155.200000000012</v>
      </c>
      <c r="J68" s="2">
        <f t="shared" si="258"/>
        <v>28813.699999999983</v>
      </c>
      <c r="K68" s="2">
        <f t="shared" si="258"/>
        <v>20397.700000000012</v>
      </c>
      <c r="L68" s="2">
        <f t="shared" si="258"/>
        <v>28920.400000000023</v>
      </c>
      <c r="M68" s="2">
        <f t="shared" si="258"/>
        <v>43573.199999999953</v>
      </c>
      <c r="N68" s="2">
        <f t="shared" si="259"/>
        <v>43321.1</v>
      </c>
      <c r="O68" s="2">
        <f t="shared" si="260"/>
        <v>31056.799999999996</v>
      </c>
      <c r="P68" s="2">
        <f t="shared" si="260"/>
        <v>27378.300000000003</v>
      </c>
      <c r="Q68" s="2">
        <f t="shared" si="260"/>
        <v>35435.500000000015</v>
      </c>
      <c r="R68" s="2">
        <f t="shared" si="260"/>
        <v>36689</v>
      </c>
      <c r="S68" s="2">
        <f t="shared" si="260"/>
        <v>30874.299999999988</v>
      </c>
      <c r="T68" s="2">
        <f t="shared" si="260"/>
        <v>32826.299999999988</v>
      </c>
      <c r="U68" s="2">
        <f t="shared" si="260"/>
        <v>33088.600000000035</v>
      </c>
      <c r="V68" s="2">
        <f t="shared" si="260"/>
        <v>30322</v>
      </c>
      <c r="W68" s="2">
        <f t="shared" si="260"/>
        <v>26678.299999999988</v>
      </c>
      <c r="X68" s="2">
        <f t="shared" si="260"/>
        <v>29361.399999999965</v>
      </c>
      <c r="Y68" s="2">
        <f t="shared" si="260"/>
        <v>51857.300000000047</v>
      </c>
      <c r="Z68" s="2">
        <f t="shared" si="261"/>
        <v>45907.4</v>
      </c>
      <c r="AA68" s="2">
        <f t="shared" si="262"/>
        <v>39755.4</v>
      </c>
      <c r="AB68" s="2">
        <f t="shared" si="262"/>
        <v>36237.399999999994</v>
      </c>
      <c r="AC68" s="2">
        <f t="shared" si="262"/>
        <v>45720.000000000015</v>
      </c>
      <c r="AD68" s="2">
        <f t="shared" si="262"/>
        <v>35674.699999999983</v>
      </c>
      <c r="AE68" s="2">
        <f t="shared" si="262"/>
        <v>33548.600000000006</v>
      </c>
      <c r="AF68" s="2">
        <f t="shared" si="262"/>
        <v>22484.600000000006</v>
      </c>
      <c r="AG68" s="2">
        <f t="shared" si="262"/>
        <v>32806.600000000006</v>
      </c>
      <c r="AH68" s="2">
        <f t="shared" si="262"/>
        <v>28510.399999999965</v>
      </c>
      <c r="AI68" s="2">
        <f t="shared" si="262"/>
        <v>32507.700000000012</v>
      </c>
      <c r="AJ68" s="2">
        <f t="shared" si="262"/>
        <v>36171.200000000012</v>
      </c>
      <c r="AK68" s="2">
        <f t="shared" si="262"/>
        <v>67557.900000000023</v>
      </c>
      <c r="AL68" s="2">
        <f t="shared" si="263"/>
        <v>62763.6</v>
      </c>
      <c r="AM68" s="2">
        <f t="shared" si="264"/>
        <v>39976.000000000007</v>
      </c>
      <c r="AN68" s="2">
        <f t="shared" si="264"/>
        <v>36178.299999999988</v>
      </c>
      <c r="AO68" s="2">
        <f t="shared" si="264"/>
        <v>36923.800000000017</v>
      </c>
      <c r="AP68" s="2">
        <f t="shared" si="264"/>
        <v>36421.699999999983</v>
      </c>
      <c r="AQ68" s="2">
        <f t="shared" si="264"/>
        <v>31882.200000000012</v>
      </c>
      <c r="AR68" s="2">
        <f t="shared" si="264"/>
        <v>44112.999999999971</v>
      </c>
      <c r="AS68" s="2">
        <f t="shared" si="264"/>
        <v>34195.400000000023</v>
      </c>
      <c r="AT68" s="2">
        <f t="shared" si="264"/>
        <v>31374.200000000012</v>
      </c>
      <c r="AU68" s="2">
        <f t="shared" si="264"/>
        <v>36425.599999999977</v>
      </c>
      <c r="AV68" s="2">
        <f t="shared" si="264"/>
        <v>37033.700000000012</v>
      </c>
      <c r="AW68" s="2">
        <f t="shared" si="264"/>
        <v>77667.200000000012</v>
      </c>
      <c r="AX68" s="2">
        <f t="shared" si="265"/>
        <v>59605.8</v>
      </c>
      <c r="AY68" s="2">
        <f t="shared" si="266"/>
        <v>37710</v>
      </c>
      <c r="AZ68" s="2">
        <f t="shared" si="266"/>
        <v>48835.999999999985</v>
      </c>
      <c r="BA68" s="2">
        <f t="shared" si="266"/>
        <v>33225.5</v>
      </c>
      <c r="BB68" s="2">
        <f t="shared" si="266"/>
        <v>42629.900000000023</v>
      </c>
      <c r="BC68" s="2">
        <f t="shared" si="266"/>
        <v>35948.099999999977</v>
      </c>
      <c r="BD68" s="2">
        <f t="shared" si="266"/>
        <v>33095.200000000012</v>
      </c>
      <c r="BE68" s="2">
        <f t="shared" si="266"/>
        <v>43760.200000000012</v>
      </c>
      <c r="BF68" s="2">
        <f t="shared" si="266"/>
        <v>40358.200000000012</v>
      </c>
      <c r="BG68" s="2">
        <f t="shared" si="266"/>
        <v>31922</v>
      </c>
      <c r="BH68" s="2">
        <f t="shared" si="266"/>
        <v>43249.399999999965</v>
      </c>
      <c r="BI68" s="2">
        <f t="shared" si="266"/>
        <v>79828.899999999965</v>
      </c>
      <c r="BJ68" s="2">
        <f t="shared" si="267"/>
        <v>51184.7</v>
      </c>
      <c r="BK68" s="2">
        <f t="shared" si="268"/>
        <v>39249.800000000003</v>
      </c>
      <c r="BL68" s="2">
        <f t="shared" si="268"/>
        <v>41137</v>
      </c>
      <c r="BM68" s="2">
        <f t="shared" si="268"/>
        <v>45497.899999999994</v>
      </c>
      <c r="BN68" s="2">
        <f t="shared" si="268"/>
        <v>36949.100000000006</v>
      </c>
      <c r="BO68" s="2">
        <f t="shared" si="268"/>
        <v>46820.899999999994</v>
      </c>
      <c r="BP68" s="2">
        <f t="shared" si="268"/>
        <v>52089.699999999983</v>
      </c>
      <c r="BQ68" s="2">
        <f t="shared" si="268"/>
        <v>40245.300000000047</v>
      </c>
      <c r="BR68" s="2">
        <f t="shared" si="268"/>
        <v>34784</v>
      </c>
      <c r="BS68" s="2">
        <f t="shared" si="268"/>
        <v>33233.799999999988</v>
      </c>
      <c r="BT68" s="2">
        <f t="shared" si="268"/>
        <v>49704.099999999977</v>
      </c>
      <c r="BU68" s="2">
        <f t="shared" si="268"/>
        <v>115004.39999999997</v>
      </c>
      <c r="BV68" s="2">
        <f t="shared" si="269"/>
        <v>50271.8</v>
      </c>
      <c r="BW68" s="2">
        <f t="shared" si="270"/>
        <v>32425.399999999994</v>
      </c>
      <c r="BX68" s="2">
        <f t="shared" si="270"/>
        <v>41879</v>
      </c>
      <c r="BY68" s="2">
        <f t="shared" si="270"/>
        <v>42719.400000000009</v>
      </c>
      <c r="BZ68" s="2">
        <f t="shared" si="270"/>
        <v>68853.299999999988</v>
      </c>
      <c r="CA68" s="2">
        <f t="shared" si="270"/>
        <v>47478.500000000029</v>
      </c>
      <c r="CB68" s="2">
        <f t="shared" si="270"/>
        <v>41872.199999999953</v>
      </c>
      <c r="CC68" s="2">
        <f t="shared" si="270"/>
        <v>44723.400000000023</v>
      </c>
      <c r="CD68" s="2">
        <f t="shared" si="270"/>
        <v>54868.099999999977</v>
      </c>
      <c r="CE68" s="2">
        <f t="shared" si="270"/>
        <v>42196.300000000047</v>
      </c>
      <c r="CF68" s="2">
        <f t="shared" si="270"/>
        <v>52342.5</v>
      </c>
      <c r="CG68" s="2">
        <f t="shared" si="270"/>
        <v>129685.5</v>
      </c>
      <c r="CH68" s="2">
        <f t="shared" si="271"/>
        <v>66798.7</v>
      </c>
      <c r="CI68" s="2">
        <f t="shared" si="272"/>
        <v>72219.3</v>
      </c>
      <c r="CJ68" s="2">
        <f t="shared" si="272"/>
        <v>56535.799999999988</v>
      </c>
      <c r="CK68" s="2">
        <f t="shared" si="272"/>
        <v>60464.5</v>
      </c>
      <c r="CL68" s="2">
        <f t="shared" si="272"/>
        <v>49945.900000000023</v>
      </c>
      <c r="CM68" s="2">
        <f t="shared" si="272"/>
        <v>42041.200000000012</v>
      </c>
      <c r="CN68" s="2">
        <f t="shared" si="272"/>
        <v>57126.099999999977</v>
      </c>
      <c r="CO68" s="2">
        <f t="shared" si="272"/>
        <v>55788.799999999988</v>
      </c>
      <c r="CP68" s="2">
        <f t="shared" si="272"/>
        <v>50663.700000000012</v>
      </c>
      <c r="CQ68" s="2">
        <f t="shared" si="272"/>
        <v>50754.5</v>
      </c>
      <c r="CR68" s="2">
        <f t="shared" si="272"/>
        <v>51134.199999999953</v>
      </c>
      <c r="CS68" s="2">
        <f t="shared" si="272"/>
        <v>151795</v>
      </c>
      <c r="CT68" s="2">
        <f t="shared" si="273"/>
        <v>69329.7</v>
      </c>
      <c r="CU68" s="2">
        <f t="shared" si="274"/>
        <v>61645.600000000006</v>
      </c>
      <c r="CV68" s="2">
        <f t="shared" si="274"/>
        <v>64417.099999999991</v>
      </c>
      <c r="CW68" s="2">
        <f t="shared" si="274"/>
        <v>74529.399999999994</v>
      </c>
      <c r="CX68" s="2">
        <f t="shared" si="274"/>
        <v>53318.400000000023</v>
      </c>
      <c r="CY68" s="2">
        <f t="shared" si="274"/>
        <v>46645.799999999988</v>
      </c>
      <c r="CZ68" s="2">
        <f t="shared" si="274"/>
        <v>48524.900000000023</v>
      </c>
      <c r="DA68" s="2">
        <f t="shared" si="274"/>
        <v>47777.099999999977</v>
      </c>
      <c r="DB68" s="2">
        <f t="shared" si="274"/>
        <v>64201.599999999977</v>
      </c>
      <c r="DC68" s="2">
        <f t="shared" si="274"/>
        <v>55204.900000000023</v>
      </c>
      <c r="DD68" s="2">
        <f t="shared" si="274"/>
        <v>56008.099999999977</v>
      </c>
      <c r="DE68" s="2">
        <f t="shared" si="274"/>
        <v>152761.30000000005</v>
      </c>
      <c r="DF68" s="2">
        <f t="shared" si="275"/>
        <v>88557.4</v>
      </c>
      <c r="DG68" s="2">
        <f t="shared" si="276"/>
        <v>72805.300000000017</v>
      </c>
      <c r="DH68" s="2">
        <f t="shared" si="276"/>
        <v>60426.199999999983</v>
      </c>
      <c r="DI68" s="2">
        <f t="shared" si="276"/>
        <v>60146.600000000006</v>
      </c>
      <c r="DJ68" s="2">
        <f t="shared" si="276"/>
        <v>63070.900000000023</v>
      </c>
      <c r="DK68" s="2">
        <f t="shared" si="276"/>
        <v>47370.699999999953</v>
      </c>
      <c r="DL68" s="2">
        <f t="shared" si="276"/>
        <v>51231.900000000023</v>
      </c>
      <c r="DM68" s="2">
        <f t="shared" si="276"/>
        <v>72744.200000000012</v>
      </c>
      <c r="DN68" s="2">
        <f t="shared" si="276"/>
        <v>54121.700000000012</v>
      </c>
      <c r="DO68" s="2">
        <f t="shared" si="276"/>
        <v>58309.199999999953</v>
      </c>
      <c r="DP68" s="2">
        <f t="shared" si="276"/>
        <v>61333.5</v>
      </c>
      <c r="DQ68" s="2">
        <f t="shared" si="276"/>
        <v>184786.09999999998</v>
      </c>
      <c r="DR68" s="2">
        <f t="shared" si="277"/>
        <v>71739.199999999997</v>
      </c>
      <c r="DS68" s="2">
        <f t="shared" si="278"/>
        <v>69702.599999999991</v>
      </c>
      <c r="DT68" s="2">
        <f t="shared" si="278"/>
        <v>64642.100000000006</v>
      </c>
      <c r="DU68" s="2">
        <f t="shared" si="278"/>
        <v>72214.199999999983</v>
      </c>
      <c r="DV68" s="2">
        <f t="shared" si="278"/>
        <v>56879.800000000047</v>
      </c>
      <c r="DW68" s="2">
        <f t="shared" si="278"/>
        <v>68587.5</v>
      </c>
      <c r="DX68" s="2">
        <f t="shared" si="278"/>
        <v>51883.699999999953</v>
      </c>
      <c r="DY68" s="2">
        <f t="shared" si="278"/>
        <v>65426.700000000012</v>
      </c>
      <c r="DZ68" s="2">
        <f t="shared" si="278"/>
        <v>55821.000000000058</v>
      </c>
      <c r="EA68" s="2">
        <f t="shared" si="278"/>
        <v>62231.79999999993</v>
      </c>
      <c r="EB68" s="2">
        <f t="shared" si="278"/>
        <v>76982.599999999977</v>
      </c>
      <c r="EC68" s="2">
        <f t="shared" si="278"/>
        <v>174791.60000000009</v>
      </c>
      <c r="ED68" s="2">
        <f t="shared" si="279"/>
        <v>76980.5</v>
      </c>
      <c r="EE68" s="2">
        <f t="shared" si="280"/>
        <v>70964.600000000006</v>
      </c>
      <c r="EF68" s="2">
        <f t="shared" si="280"/>
        <v>68522.199999999983</v>
      </c>
      <c r="EG68" s="2">
        <f t="shared" si="305"/>
        <v>69775</v>
      </c>
      <c r="EH68" s="2">
        <f t="shared" si="305"/>
        <v>73829</v>
      </c>
      <c r="EI68" s="2">
        <f t="shared" si="305"/>
        <v>63963.400000000023</v>
      </c>
      <c r="EJ68" s="2">
        <f t="shared" si="305"/>
        <v>55151.799999999988</v>
      </c>
      <c r="EK68" s="2">
        <f t="shared" si="305"/>
        <v>63829</v>
      </c>
      <c r="EL68" s="2">
        <f t="shared" si="305"/>
        <v>69024.099999999977</v>
      </c>
      <c r="EM68" s="2">
        <f t="shared" si="281"/>
        <v>56366.400000000023</v>
      </c>
      <c r="EN68" s="2">
        <f t="shared" si="282"/>
        <v>81737.900000000023</v>
      </c>
      <c r="EO68" s="2">
        <f t="shared" si="283"/>
        <v>195905.40000000002</v>
      </c>
      <c r="EP68" s="2">
        <f t="shared" si="284"/>
        <v>101889.7</v>
      </c>
      <c r="EQ68" s="2">
        <f t="shared" si="285"/>
        <v>60190.8</v>
      </c>
      <c r="ER68" s="2">
        <f t="shared" si="286"/>
        <v>63331.799999999988</v>
      </c>
      <c r="ES68" s="2">
        <f t="shared" si="287"/>
        <v>92312.200000000012</v>
      </c>
      <c r="ET68" s="2">
        <f t="shared" si="287"/>
        <v>58121</v>
      </c>
      <c r="EU68" s="2">
        <f t="shared" si="287"/>
        <v>64328.299999999988</v>
      </c>
      <c r="EV68" s="2">
        <f t="shared" si="287"/>
        <v>76151.799999999988</v>
      </c>
      <c r="EW68" s="2">
        <f t="shared" si="287"/>
        <v>60482.599999999977</v>
      </c>
      <c r="EX68" s="2">
        <f t="shared" si="287"/>
        <v>58880.5</v>
      </c>
      <c r="EY68" s="2">
        <f t="shared" si="288"/>
        <v>60011.70000000007</v>
      </c>
      <c r="EZ68" s="2">
        <f t="shared" si="288"/>
        <v>61995.5</v>
      </c>
      <c r="FA68" s="2">
        <f t="shared" si="288"/>
        <v>220521.79999999993</v>
      </c>
      <c r="FB68" s="2">
        <f t="shared" si="289"/>
        <v>87321.7</v>
      </c>
      <c r="FC68" s="2">
        <f t="shared" si="290"/>
        <v>75608.599999999991</v>
      </c>
      <c r="FD68" s="2">
        <f t="shared" si="290"/>
        <v>64009.400000000023</v>
      </c>
      <c r="FE68" s="2">
        <f t="shared" si="290"/>
        <v>93232.5</v>
      </c>
      <c r="FF68" s="2">
        <f t="shared" si="290"/>
        <v>75014.700000000012</v>
      </c>
      <c r="FG68" s="2">
        <f t="shared" si="290"/>
        <v>70117.899999999965</v>
      </c>
      <c r="FH68" s="2">
        <f t="shared" si="291"/>
        <v>49898.400000000023</v>
      </c>
      <c r="FI68" s="2">
        <f t="shared" si="292"/>
        <v>81927.700000000012</v>
      </c>
      <c r="FJ68" s="2">
        <f t="shared" si="292"/>
        <v>61791.5</v>
      </c>
      <c r="FK68" s="2">
        <f t="shared" si="293"/>
        <v>81715.199999999953</v>
      </c>
      <c r="FL68" s="2">
        <f t="shared" si="294"/>
        <v>84296.800000000047</v>
      </c>
      <c r="FM68" s="2">
        <f t="shared" si="294"/>
        <v>207695.21214318997</v>
      </c>
      <c r="FN68" s="2">
        <f t="shared" si="295"/>
        <v>99462.1</v>
      </c>
      <c r="FO68" s="2">
        <f t="shared" si="296"/>
        <v>75874.799999999988</v>
      </c>
      <c r="FP68" s="2">
        <f t="shared" si="296"/>
        <v>76469.15680035</v>
      </c>
      <c r="FQ68" s="2">
        <f t="shared" si="296"/>
        <v>58545.97197302003</v>
      </c>
      <c r="FR68" s="2">
        <f t="shared" si="296"/>
        <v>41107.871301019972</v>
      </c>
      <c r="FS68" s="2">
        <f t="shared" si="296"/>
        <v>37101.395723729976</v>
      </c>
      <c r="FT68" s="2">
        <f t="shared" si="296"/>
        <v>41194.496889680042</v>
      </c>
      <c r="FU68" s="2">
        <f t="shared" si="297"/>
        <v>56356.623275930004</v>
      </c>
      <c r="FV68" s="2">
        <f t="shared" si="297"/>
        <v>49921.515861969965</v>
      </c>
      <c r="FW68" s="2">
        <f t="shared" si="297"/>
        <v>45359.581050739973</v>
      </c>
      <c r="FX68" s="2">
        <f t="shared" si="297"/>
        <v>68098.181949570077</v>
      </c>
      <c r="FY68" s="2">
        <f t="shared" si="297"/>
        <v>134980.87752546999</v>
      </c>
      <c r="FZ68" s="164">
        <f t="shared" si="298"/>
        <v>113942.07930358</v>
      </c>
      <c r="GA68" s="2">
        <f t="shared" si="297"/>
        <v>60985.369362209996</v>
      </c>
      <c r="GB68" s="2">
        <f t="shared" si="297"/>
        <v>83780.235538720008</v>
      </c>
      <c r="GC68" s="2">
        <f t="shared" si="297"/>
        <v>74509.265447439975</v>
      </c>
      <c r="GD68" s="2">
        <f t="shared" si="299"/>
        <v>87097.522467610019</v>
      </c>
      <c r="GE68" s="2">
        <f t="shared" si="300"/>
        <v>66270.728793030023</v>
      </c>
      <c r="GF68" s="2">
        <f t="shared" si="300"/>
        <v>63481.91936350998</v>
      </c>
      <c r="GG68" s="2">
        <f t="shared" si="301"/>
        <v>63712.664256209973</v>
      </c>
      <c r="GH68" s="2">
        <f t="shared" si="302"/>
        <v>64476.682223960059</v>
      </c>
      <c r="GI68" s="2">
        <f t="shared" si="303"/>
        <v>74895.445467169979</v>
      </c>
      <c r="GJ68" s="2">
        <f t="shared" si="304"/>
        <v>93881.72305460996</v>
      </c>
      <c r="GK68" s="2">
        <f t="shared" si="304"/>
        <v>210619.56346869993</v>
      </c>
    </row>
    <row r="69" spans="1:193" x14ac:dyDescent="0.25">
      <c r="A69" s="80" t="s">
        <v>149</v>
      </c>
      <c r="B69" s="2">
        <f t="shared" si="257"/>
        <v>3757.5</v>
      </c>
      <c r="C69" s="2">
        <f t="shared" si="258"/>
        <v>4399.2</v>
      </c>
      <c r="D69" s="2">
        <f t="shared" si="258"/>
        <v>4281.7999999999984</v>
      </c>
      <c r="E69" s="2">
        <f t="shared" si="258"/>
        <v>3459.7000000000007</v>
      </c>
      <c r="F69" s="2">
        <f t="shared" si="258"/>
        <v>5388.1</v>
      </c>
      <c r="G69" s="2">
        <f t="shared" si="258"/>
        <v>5290.5</v>
      </c>
      <c r="H69" s="2">
        <f t="shared" si="258"/>
        <v>4125.1999999999971</v>
      </c>
      <c r="I69" s="2">
        <f t="shared" si="258"/>
        <v>7240.6000000000022</v>
      </c>
      <c r="J69" s="2">
        <f t="shared" si="258"/>
        <v>4413.5999999999985</v>
      </c>
      <c r="K69" s="2">
        <f t="shared" si="258"/>
        <v>4629.7000000000044</v>
      </c>
      <c r="L69" s="2">
        <f t="shared" si="258"/>
        <v>6844.7999999999956</v>
      </c>
      <c r="M69" s="2">
        <f t="shared" si="258"/>
        <v>6224.3999999999942</v>
      </c>
      <c r="N69" s="2">
        <f t="shared" si="259"/>
        <v>5616.2</v>
      </c>
      <c r="O69" s="2">
        <f t="shared" si="260"/>
        <v>3821.7</v>
      </c>
      <c r="P69" s="2">
        <f t="shared" si="260"/>
        <v>3358.3000000000011</v>
      </c>
      <c r="Q69" s="2">
        <f t="shared" si="260"/>
        <v>3806.8999999999978</v>
      </c>
      <c r="R69" s="2">
        <f t="shared" si="260"/>
        <v>11335.100000000002</v>
      </c>
      <c r="S69" s="2">
        <f t="shared" si="260"/>
        <v>12827.210000000003</v>
      </c>
      <c r="T69" s="2">
        <f t="shared" si="260"/>
        <v>5916.8999999999942</v>
      </c>
      <c r="U69" s="2">
        <f t="shared" si="260"/>
        <v>6754.5999999999985</v>
      </c>
      <c r="V69" s="2">
        <f t="shared" si="260"/>
        <v>5029.3000000000102</v>
      </c>
      <c r="W69" s="2">
        <f t="shared" si="260"/>
        <v>4740.6999999999971</v>
      </c>
      <c r="X69" s="2">
        <f t="shared" si="260"/>
        <v>5005.0999999999913</v>
      </c>
      <c r="Y69" s="2">
        <f t="shared" si="260"/>
        <v>7297.6000000000058</v>
      </c>
      <c r="Z69" s="2">
        <f t="shared" si="261"/>
        <v>5406.2000000000007</v>
      </c>
      <c r="AA69" s="2">
        <f t="shared" si="262"/>
        <v>4548.9999999999982</v>
      </c>
      <c r="AB69" s="2">
        <f t="shared" si="262"/>
        <v>5897</v>
      </c>
      <c r="AC69" s="2">
        <f t="shared" si="262"/>
        <v>4699.1000000000004</v>
      </c>
      <c r="AD69" s="2">
        <f t="shared" si="262"/>
        <v>9233</v>
      </c>
      <c r="AE69" s="2">
        <f t="shared" si="262"/>
        <v>10516.500000000004</v>
      </c>
      <c r="AF69" s="2">
        <f t="shared" si="262"/>
        <v>6185.6999999999971</v>
      </c>
      <c r="AG69" s="2">
        <f t="shared" si="262"/>
        <v>4596.0999999999985</v>
      </c>
      <c r="AH69" s="2">
        <f t="shared" si="262"/>
        <v>11269</v>
      </c>
      <c r="AI69" s="2">
        <f t="shared" si="262"/>
        <v>6404.5999999999985</v>
      </c>
      <c r="AJ69" s="2">
        <f t="shared" si="262"/>
        <v>4890.8000000000029</v>
      </c>
      <c r="AK69" s="2">
        <f t="shared" si="262"/>
        <v>7325.6000000000058</v>
      </c>
      <c r="AL69" s="2">
        <f t="shared" si="263"/>
        <v>6441.9</v>
      </c>
      <c r="AM69" s="2">
        <f t="shared" si="264"/>
        <v>5949.4999999999982</v>
      </c>
      <c r="AN69" s="2">
        <f t="shared" si="264"/>
        <v>7164.9000000000015</v>
      </c>
      <c r="AO69" s="2">
        <f t="shared" si="264"/>
        <v>9087.9000000000015</v>
      </c>
      <c r="AP69" s="2">
        <f t="shared" si="264"/>
        <v>8146.8999999999978</v>
      </c>
      <c r="AQ69" s="2">
        <f t="shared" si="264"/>
        <v>9472</v>
      </c>
      <c r="AR69" s="2">
        <f t="shared" si="264"/>
        <v>5805.3000000000029</v>
      </c>
      <c r="AS69" s="2">
        <f t="shared" si="264"/>
        <v>5186.0999999999985</v>
      </c>
      <c r="AT69" s="2">
        <f t="shared" si="264"/>
        <v>12126.299999999988</v>
      </c>
      <c r="AU69" s="2">
        <f t="shared" si="264"/>
        <v>7051.1000000000058</v>
      </c>
      <c r="AV69" s="2">
        <f t="shared" si="264"/>
        <v>8229</v>
      </c>
      <c r="AW69" s="2">
        <f t="shared" si="264"/>
        <v>12187.300000000003</v>
      </c>
      <c r="AX69" s="2">
        <f t="shared" si="265"/>
        <v>6909.8</v>
      </c>
      <c r="AY69" s="2">
        <f t="shared" si="266"/>
        <v>6029.2999999999984</v>
      </c>
      <c r="AZ69" s="2">
        <f t="shared" si="266"/>
        <v>12026.7</v>
      </c>
      <c r="BA69" s="2">
        <f t="shared" si="266"/>
        <v>39219.300000000003</v>
      </c>
      <c r="BB69" s="2">
        <f t="shared" si="266"/>
        <v>19600.500000000007</v>
      </c>
      <c r="BC69" s="2">
        <f t="shared" si="266"/>
        <v>17187.299999999988</v>
      </c>
      <c r="BD69" s="2">
        <f t="shared" si="266"/>
        <v>22898.800000000003</v>
      </c>
      <c r="BE69" s="2">
        <f t="shared" si="266"/>
        <v>29308.800000000003</v>
      </c>
      <c r="BF69" s="2">
        <f t="shared" si="266"/>
        <v>16096.899999999994</v>
      </c>
      <c r="BG69" s="2">
        <f t="shared" si="266"/>
        <v>27725.600000000006</v>
      </c>
      <c r="BH69" s="2">
        <f t="shared" si="266"/>
        <v>22074.699999999983</v>
      </c>
      <c r="BI69" s="2">
        <f t="shared" si="266"/>
        <v>29125.300000000017</v>
      </c>
      <c r="BJ69" s="2">
        <f t="shared" si="267"/>
        <v>7524.8</v>
      </c>
      <c r="BK69" s="2">
        <f t="shared" si="268"/>
        <v>6762.4000000000005</v>
      </c>
      <c r="BL69" s="2">
        <f t="shared" si="268"/>
        <v>21284.999999999996</v>
      </c>
      <c r="BM69" s="2">
        <f t="shared" si="268"/>
        <v>7230.9000000000015</v>
      </c>
      <c r="BN69" s="2">
        <f t="shared" si="268"/>
        <v>46369.200000000004</v>
      </c>
      <c r="BO69" s="2">
        <f t="shared" si="268"/>
        <v>23065.599999999991</v>
      </c>
      <c r="BP69" s="2">
        <f t="shared" si="268"/>
        <v>19126.000000000029</v>
      </c>
      <c r="BQ69" s="2">
        <f t="shared" si="268"/>
        <v>24023.399999999965</v>
      </c>
      <c r="BR69" s="2">
        <f t="shared" si="268"/>
        <v>24953.900000000023</v>
      </c>
      <c r="BS69" s="2">
        <f t="shared" si="268"/>
        <v>13033.599999999977</v>
      </c>
      <c r="BT69" s="2">
        <f t="shared" si="268"/>
        <v>33601</v>
      </c>
      <c r="BU69" s="2">
        <f t="shared" si="268"/>
        <v>27825.200000000012</v>
      </c>
      <c r="BV69" s="2">
        <f t="shared" si="269"/>
        <v>6442.8</v>
      </c>
      <c r="BW69" s="2">
        <f t="shared" si="270"/>
        <v>6991.1000000000013</v>
      </c>
      <c r="BX69" s="2">
        <f t="shared" si="270"/>
        <v>25138.5</v>
      </c>
      <c r="BY69" s="2">
        <f t="shared" si="270"/>
        <v>16906.799999999996</v>
      </c>
      <c r="BZ69" s="2">
        <f t="shared" si="270"/>
        <v>29430.800000000003</v>
      </c>
      <c r="CA69" s="2">
        <f t="shared" si="270"/>
        <v>33750.600000000006</v>
      </c>
      <c r="CB69" s="2">
        <f t="shared" si="270"/>
        <v>23434.899999999994</v>
      </c>
      <c r="CC69" s="2">
        <f t="shared" si="270"/>
        <v>18663.200000000012</v>
      </c>
      <c r="CD69" s="2">
        <f t="shared" si="270"/>
        <v>22886.399999999965</v>
      </c>
      <c r="CE69" s="2">
        <f t="shared" si="270"/>
        <v>30438.400000000023</v>
      </c>
      <c r="CF69" s="2">
        <f t="shared" si="270"/>
        <v>14758.100000000006</v>
      </c>
      <c r="CG69" s="2">
        <f t="shared" si="270"/>
        <v>33604.100000000006</v>
      </c>
      <c r="CH69" s="2">
        <f t="shared" si="271"/>
        <v>6806.5</v>
      </c>
      <c r="CI69" s="2">
        <f t="shared" si="272"/>
        <v>9288.5999999999985</v>
      </c>
      <c r="CJ69" s="2">
        <f t="shared" si="272"/>
        <v>23792.200000000004</v>
      </c>
      <c r="CK69" s="2">
        <f t="shared" si="272"/>
        <v>18178.699999999997</v>
      </c>
      <c r="CL69" s="2">
        <f t="shared" si="272"/>
        <v>37760.300000000003</v>
      </c>
      <c r="CM69" s="2">
        <f t="shared" si="272"/>
        <v>23197</v>
      </c>
      <c r="CN69" s="2">
        <f t="shared" si="272"/>
        <v>17880.400000000009</v>
      </c>
      <c r="CO69" s="2">
        <f t="shared" si="272"/>
        <v>19026.200000000012</v>
      </c>
      <c r="CP69" s="2">
        <f t="shared" si="272"/>
        <v>16280.599999999977</v>
      </c>
      <c r="CQ69" s="2">
        <f t="shared" si="272"/>
        <v>26235.599999999977</v>
      </c>
      <c r="CR69" s="2">
        <f t="shared" si="272"/>
        <v>27172.300000000017</v>
      </c>
      <c r="CS69" s="2">
        <f t="shared" si="272"/>
        <v>18275.199999999983</v>
      </c>
      <c r="CT69" s="2">
        <f t="shared" si="273"/>
        <v>6125.4000000000005</v>
      </c>
      <c r="CU69" s="2">
        <f t="shared" si="274"/>
        <v>14814.199999999997</v>
      </c>
      <c r="CV69" s="2">
        <f t="shared" si="274"/>
        <v>14493.200000000004</v>
      </c>
      <c r="CW69" s="2">
        <f t="shared" si="274"/>
        <v>29555.699999999997</v>
      </c>
      <c r="CX69" s="2">
        <f t="shared" si="274"/>
        <v>29964</v>
      </c>
      <c r="CY69" s="2">
        <f t="shared" si="274"/>
        <v>38265.799999999988</v>
      </c>
      <c r="CZ69" s="2">
        <f t="shared" si="274"/>
        <v>17764.400000000023</v>
      </c>
      <c r="DA69" s="2">
        <f t="shared" si="274"/>
        <v>25996</v>
      </c>
      <c r="DB69" s="2">
        <f t="shared" si="274"/>
        <v>24209.199999999983</v>
      </c>
      <c r="DC69" s="2">
        <f t="shared" si="274"/>
        <v>25600.100000000006</v>
      </c>
      <c r="DD69" s="2">
        <f t="shared" si="274"/>
        <v>15774</v>
      </c>
      <c r="DE69" s="2">
        <f t="shared" si="274"/>
        <v>32515.099999999977</v>
      </c>
      <c r="DF69" s="2">
        <f t="shared" si="275"/>
        <v>8228.2000000000007</v>
      </c>
      <c r="DG69" s="2">
        <f t="shared" si="276"/>
        <v>23331.3</v>
      </c>
      <c r="DH69" s="2">
        <f t="shared" si="276"/>
        <v>24659.100000000006</v>
      </c>
      <c r="DI69" s="2">
        <f t="shared" si="276"/>
        <v>37958.799999999988</v>
      </c>
      <c r="DJ69" s="2">
        <f t="shared" si="276"/>
        <v>17724.399999999994</v>
      </c>
      <c r="DK69" s="2">
        <f t="shared" si="276"/>
        <v>32076</v>
      </c>
      <c r="DL69" s="2">
        <f t="shared" si="276"/>
        <v>25714.100000000006</v>
      </c>
      <c r="DM69" s="2">
        <f t="shared" si="276"/>
        <v>26770.899999999994</v>
      </c>
      <c r="DN69" s="2">
        <f t="shared" si="276"/>
        <v>20371.700000000012</v>
      </c>
      <c r="DO69" s="2">
        <f t="shared" si="276"/>
        <v>33646</v>
      </c>
      <c r="DP69" s="2">
        <f t="shared" si="276"/>
        <v>16571.400000000023</v>
      </c>
      <c r="DQ69" s="2">
        <f t="shared" si="276"/>
        <v>51188.299999999988</v>
      </c>
      <c r="DR69" s="2">
        <f t="shared" si="277"/>
        <v>9165.5</v>
      </c>
      <c r="DS69" s="2">
        <f t="shared" si="278"/>
        <v>23157.300000000003</v>
      </c>
      <c r="DT69" s="2">
        <f t="shared" si="278"/>
        <v>26743</v>
      </c>
      <c r="DU69" s="2">
        <f t="shared" si="278"/>
        <v>21733.800000000003</v>
      </c>
      <c r="DV69" s="2">
        <f t="shared" si="278"/>
        <v>35620.199999999983</v>
      </c>
      <c r="DW69" s="2">
        <f t="shared" si="278"/>
        <v>40293.299999999988</v>
      </c>
      <c r="DX69" s="2">
        <f t="shared" si="278"/>
        <v>43606.700000000012</v>
      </c>
      <c r="DY69" s="2">
        <f t="shared" si="278"/>
        <v>19539.800000000017</v>
      </c>
      <c r="DZ69" s="2">
        <f t="shared" si="278"/>
        <v>34677.999999999971</v>
      </c>
      <c r="EA69" s="2">
        <f t="shared" si="278"/>
        <v>16426</v>
      </c>
      <c r="EB69" s="2">
        <f t="shared" si="278"/>
        <v>31890.100000000035</v>
      </c>
      <c r="EC69" s="2">
        <f t="shared" si="278"/>
        <v>90085.099999999977</v>
      </c>
      <c r="ED69" s="2">
        <f t="shared" si="279"/>
        <v>26773.599999999999</v>
      </c>
      <c r="EE69" s="2">
        <f t="shared" si="280"/>
        <v>21861.300000000003</v>
      </c>
      <c r="EF69" s="2">
        <f t="shared" si="280"/>
        <v>42424.6</v>
      </c>
      <c r="EG69" s="2">
        <f t="shared" si="305"/>
        <v>12496.299999999988</v>
      </c>
      <c r="EH69" s="2">
        <f t="shared" si="305"/>
        <v>44930.900000000023</v>
      </c>
      <c r="EI69" s="2">
        <f t="shared" si="305"/>
        <v>29529.5</v>
      </c>
      <c r="EJ69" s="2">
        <f t="shared" ref="EJ69:EM84" si="306">IF(EJ18="","",EJ18-EI18)</f>
        <v>29911.499999999971</v>
      </c>
      <c r="EK69" s="2">
        <f t="shared" si="306"/>
        <v>16353.100000000006</v>
      </c>
      <c r="EL69" s="2">
        <f t="shared" si="306"/>
        <v>34922.299999999988</v>
      </c>
      <c r="EM69" s="2">
        <f t="shared" si="306"/>
        <v>17629</v>
      </c>
      <c r="EN69" s="2">
        <f t="shared" si="282"/>
        <v>40391.400000000023</v>
      </c>
      <c r="EO69" s="2">
        <f t="shared" si="283"/>
        <v>28341</v>
      </c>
      <c r="EP69" s="2">
        <f t="shared" si="284"/>
        <v>10347.699999999999</v>
      </c>
      <c r="EQ69" s="2">
        <f t="shared" si="285"/>
        <v>20071</v>
      </c>
      <c r="ER69" s="2">
        <f t="shared" si="286"/>
        <v>34717.199999999997</v>
      </c>
      <c r="ES69" s="2">
        <f t="shared" si="287"/>
        <v>40990.399999999987</v>
      </c>
      <c r="ET69" s="2">
        <f t="shared" si="287"/>
        <v>51732.700000000012</v>
      </c>
      <c r="EU69" s="2">
        <f t="shared" si="287"/>
        <v>32331.100000000006</v>
      </c>
      <c r="EV69" s="2">
        <f t="shared" si="287"/>
        <v>28015.5</v>
      </c>
      <c r="EW69" s="2">
        <f t="shared" si="287"/>
        <v>31152.899999999994</v>
      </c>
      <c r="EX69" s="2">
        <f t="shared" si="287"/>
        <v>16151.400000000023</v>
      </c>
      <c r="EY69" s="2">
        <f t="shared" si="288"/>
        <v>24285.5</v>
      </c>
      <c r="EZ69" s="2" t="str">
        <f t="shared" si="288"/>
        <v/>
      </c>
      <c r="FA69" s="2">
        <f t="shared" si="288"/>
        <v>358114.6</v>
      </c>
      <c r="FB69" s="2">
        <f t="shared" si="289"/>
        <v>17300.8</v>
      </c>
      <c r="FC69" s="2">
        <f t="shared" si="290"/>
        <v>21535.000000000004</v>
      </c>
      <c r="FD69" s="2">
        <f t="shared" si="290"/>
        <v>54672.599999999991</v>
      </c>
      <c r="FE69" s="2">
        <f t="shared" si="290"/>
        <v>11348.800000000003</v>
      </c>
      <c r="FF69" s="2">
        <f t="shared" si="290"/>
        <v>62107.599999999991</v>
      </c>
      <c r="FG69" s="2">
        <f t="shared" si="290"/>
        <v>21168.700000000012</v>
      </c>
      <c r="FH69" s="2">
        <f t="shared" si="291"/>
        <v>19398.399999999994</v>
      </c>
      <c r="FI69" s="2">
        <f t="shared" si="292"/>
        <v>57211.199999999983</v>
      </c>
      <c r="FJ69" s="2">
        <f t="shared" si="292"/>
        <v>15797.700000000012</v>
      </c>
      <c r="FK69" s="2">
        <f t="shared" si="293"/>
        <v>19529.799999999988</v>
      </c>
      <c r="FL69" s="2">
        <f t="shared" si="294"/>
        <v>36336.300000000047</v>
      </c>
      <c r="FM69" s="2">
        <f t="shared" si="294"/>
        <v>29797.048683699977</v>
      </c>
      <c r="FN69" s="2">
        <f t="shared" si="295"/>
        <v>11480.1</v>
      </c>
      <c r="FO69" s="2">
        <f t="shared" si="296"/>
        <v>20664.400000000001</v>
      </c>
      <c r="FP69" s="2">
        <f t="shared" si="296"/>
        <v>42747.642640560007</v>
      </c>
      <c r="FQ69" s="2">
        <f t="shared" si="296"/>
        <v>39227.67433152</v>
      </c>
      <c r="FR69" s="2">
        <f t="shared" si="296"/>
        <v>37087.398584499984</v>
      </c>
      <c r="FS69" s="2">
        <f t="shared" si="296"/>
        <v>42345.399131720013</v>
      </c>
      <c r="FT69" s="2">
        <f t="shared" si="296"/>
        <v>29781.971984909993</v>
      </c>
      <c r="FU69" s="2">
        <f t="shared" si="297"/>
        <v>15462.519860939996</v>
      </c>
      <c r="FV69" s="2">
        <f t="shared" si="297"/>
        <v>24576.642080689984</v>
      </c>
      <c r="FW69" s="2">
        <f t="shared" si="297"/>
        <v>20884.461331400031</v>
      </c>
      <c r="FX69" s="2">
        <f t="shared" si="297"/>
        <v>38173.071764819964</v>
      </c>
      <c r="FY69" s="2">
        <f t="shared" si="297"/>
        <v>30981.69736356003</v>
      </c>
      <c r="FZ69" s="164">
        <f t="shared" si="298"/>
        <v>30553.118694100001</v>
      </c>
      <c r="GA69" s="2">
        <f t="shared" si="297"/>
        <v>75704.871516589992</v>
      </c>
      <c r="GB69" s="2">
        <f t="shared" si="297"/>
        <v>162787.03282816999</v>
      </c>
      <c r="GC69" s="2">
        <f t="shared" si="297"/>
        <v>62015.296578239999</v>
      </c>
      <c r="GD69" s="2">
        <f t="shared" si="299"/>
        <v>48335.875129989989</v>
      </c>
      <c r="GE69" s="2">
        <f t="shared" si="300"/>
        <v>51505.053587729984</v>
      </c>
      <c r="GF69" s="2">
        <f t="shared" si="300"/>
        <v>48797.51503919001</v>
      </c>
      <c r="GG69" s="2">
        <f t="shared" si="301"/>
        <v>54570.331280349987</v>
      </c>
      <c r="GH69" s="2">
        <f t="shared" si="302"/>
        <v>40842.578390700044</v>
      </c>
      <c r="GI69" s="2">
        <f t="shared" si="303"/>
        <v>56174.337640919955</v>
      </c>
      <c r="GJ69" s="2">
        <f t="shared" si="304"/>
        <v>51399.085503380047</v>
      </c>
      <c r="GK69" s="2">
        <f t="shared" si="304"/>
        <v>70742.177323770011</v>
      </c>
    </row>
    <row r="70" spans="1:193" x14ac:dyDescent="0.25">
      <c r="A70" s="81" t="s">
        <v>150</v>
      </c>
      <c r="B70" s="2">
        <f t="shared" si="257"/>
        <v>2379.6999999999998</v>
      </c>
      <c r="C70" s="2">
        <f t="shared" si="258"/>
        <v>2644.8</v>
      </c>
      <c r="D70" s="2">
        <f t="shared" si="258"/>
        <v>2647.8999999999996</v>
      </c>
      <c r="E70" s="2">
        <f t="shared" si="258"/>
        <v>2731.8999999999996</v>
      </c>
      <c r="F70" s="2">
        <f t="shared" si="258"/>
        <v>748</v>
      </c>
      <c r="G70" s="2">
        <f t="shared" si="258"/>
        <v>4602</v>
      </c>
      <c r="H70" s="2">
        <f t="shared" si="258"/>
        <v>2696.7999999999993</v>
      </c>
      <c r="I70" s="2">
        <f t="shared" si="258"/>
        <v>2804.4000000000015</v>
      </c>
      <c r="J70" s="2">
        <f t="shared" si="258"/>
        <v>2790.7999999999993</v>
      </c>
      <c r="K70" s="2">
        <f t="shared" si="258"/>
        <v>2786.7999999999993</v>
      </c>
      <c r="L70" s="2">
        <f t="shared" si="258"/>
        <v>2885.5</v>
      </c>
      <c r="M70" s="2">
        <f t="shared" si="258"/>
        <v>3602.0999999999985</v>
      </c>
      <c r="N70" s="2">
        <f t="shared" si="259"/>
        <v>3534.7</v>
      </c>
      <c r="O70" s="2">
        <f t="shared" si="260"/>
        <v>2702.1000000000004</v>
      </c>
      <c r="P70" s="2">
        <f t="shared" si="260"/>
        <v>868.09999999999945</v>
      </c>
      <c r="Q70" s="2">
        <f t="shared" si="260"/>
        <v>878.10000000000036</v>
      </c>
      <c r="R70" s="2">
        <f t="shared" si="260"/>
        <v>7740.6</v>
      </c>
      <c r="S70" s="2">
        <f t="shared" si="260"/>
        <v>2747.1000000000004</v>
      </c>
      <c r="T70" s="2">
        <f t="shared" si="260"/>
        <v>3467</v>
      </c>
      <c r="U70" s="2">
        <f t="shared" si="260"/>
        <v>3048.0999999999985</v>
      </c>
      <c r="V70" s="2">
        <f t="shared" si="260"/>
        <v>3471.7999999999993</v>
      </c>
      <c r="W70" s="2">
        <f t="shared" si="260"/>
        <v>3349.2000000000007</v>
      </c>
      <c r="X70" s="2">
        <f t="shared" si="260"/>
        <v>2760.8999999999978</v>
      </c>
      <c r="Y70" s="2">
        <f t="shared" si="260"/>
        <v>3378.7000000000044</v>
      </c>
      <c r="Z70" s="2">
        <f t="shared" si="261"/>
        <v>3628.5</v>
      </c>
      <c r="AA70" s="2">
        <f t="shared" si="262"/>
        <v>3195.5</v>
      </c>
      <c r="AB70" s="2">
        <f t="shared" si="262"/>
        <v>3376.8999999999996</v>
      </c>
      <c r="AC70" s="2">
        <f t="shared" si="262"/>
        <v>3734.8000000000011</v>
      </c>
      <c r="AD70" s="2">
        <f t="shared" si="262"/>
        <v>3427.3999999999978</v>
      </c>
      <c r="AE70" s="2">
        <f t="shared" si="262"/>
        <v>3582.9000000000015</v>
      </c>
      <c r="AF70" s="2">
        <f t="shared" si="262"/>
        <v>3700.2999999999993</v>
      </c>
      <c r="AG70" s="2">
        <f t="shared" si="262"/>
        <v>3538.5</v>
      </c>
      <c r="AH70" s="2">
        <f t="shared" si="262"/>
        <v>3811.1000000000022</v>
      </c>
      <c r="AI70" s="2">
        <f t="shared" si="262"/>
        <v>3702.2999999999956</v>
      </c>
      <c r="AJ70" s="2">
        <f t="shared" si="262"/>
        <v>3926.2000000000044</v>
      </c>
      <c r="AK70" s="2">
        <f t="shared" si="262"/>
        <v>4107</v>
      </c>
      <c r="AL70" s="2">
        <f t="shared" si="263"/>
        <v>4207.8999999999996</v>
      </c>
      <c r="AM70" s="2">
        <f t="shared" si="264"/>
        <v>4327.8999999999996</v>
      </c>
      <c r="AN70" s="2">
        <f t="shared" si="264"/>
        <v>4193.1000000000004</v>
      </c>
      <c r="AO70" s="2">
        <f t="shared" si="264"/>
        <v>4523.3999999999996</v>
      </c>
      <c r="AP70" s="2">
        <f t="shared" si="264"/>
        <v>4363.2000000000007</v>
      </c>
      <c r="AQ70" s="2">
        <f t="shared" si="264"/>
        <v>4309.7999999999993</v>
      </c>
      <c r="AR70" s="2">
        <f t="shared" si="264"/>
        <v>4379.1000000000022</v>
      </c>
      <c r="AS70" s="2">
        <f t="shared" si="264"/>
        <v>4426.5999999999985</v>
      </c>
      <c r="AT70" s="2">
        <f t="shared" si="264"/>
        <v>4620.6999999999971</v>
      </c>
      <c r="AU70" s="2">
        <f t="shared" si="264"/>
        <v>5083.5</v>
      </c>
      <c r="AV70" s="2">
        <f t="shared" si="264"/>
        <v>4598.4000000000015</v>
      </c>
      <c r="AW70" s="2">
        <f t="shared" si="264"/>
        <v>5322.7000000000044</v>
      </c>
      <c r="AX70" s="2">
        <f t="shared" si="265"/>
        <v>5280.8</v>
      </c>
      <c r="AY70" s="2">
        <f t="shared" si="266"/>
        <v>4384.7</v>
      </c>
      <c r="AZ70" s="2">
        <f t="shared" si="266"/>
        <v>5668.4</v>
      </c>
      <c r="BA70" s="2">
        <f t="shared" si="266"/>
        <v>4396.3000000000011</v>
      </c>
      <c r="BB70" s="2">
        <f t="shared" si="266"/>
        <v>4738</v>
      </c>
      <c r="BC70" s="2">
        <f t="shared" si="266"/>
        <v>4798.5999999999985</v>
      </c>
      <c r="BD70" s="2">
        <f t="shared" si="266"/>
        <v>4929.2999999999993</v>
      </c>
      <c r="BE70" s="2">
        <f t="shared" si="266"/>
        <v>4847.5</v>
      </c>
      <c r="BF70" s="2">
        <f t="shared" si="266"/>
        <v>5947.8000000000029</v>
      </c>
      <c r="BG70" s="2">
        <f t="shared" si="266"/>
        <v>5093.2999999999956</v>
      </c>
      <c r="BH70" s="2">
        <f t="shared" si="266"/>
        <v>5390.8000000000029</v>
      </c>
      <c r="BI70" s="2">
        <f t="shared" si="266"/>
        <v>5766.4000000000015</v>
      </c>
      <c r="BJ70" s="2">
        <f t="shared" si="267"/>
        <v>5736.1</v>
      </c>
      <c r="BK70" s="2">
        <f t="shared" si="268"/>
        <v>5118.1999999999989</v>
      </c>
      <c r="BL70" s="2">
        <f t="shared" si="268"/>
        <v>5180.6000000000004</v>
      </c>
      <c r="BM70" s="2">
        <f t="shared" si="268"/>
        <v>5855.0000000000018</v>
      </c>
      <c r="BN70" s="2">
        <f t="shared" si="268"/>
        <v>5394.5999999999985</v>
      </c>
      <c r="BO70" s="2">
        <f t="shared" si="268"/>
        <v>5410.0999999999985</v>
      </c>
      <c r="BP70" s="2">
        <f t="shared" si="268"/>
        <v>5542.5</v>
      </c>
      <c r="BQ70" s="2">
        <f t="shared" si="268"/>
        <v>5426</v>
      </c>
      <c r="BR70" s="2">
        <f t="shared" si="268"/>
        <v>5969.5999999999985</v>
      </c>
      <c r="BS70" s="2">
        <f t="shared" si="268"/>
        <v>5718.2000000000044</v>
      </c>
      <c r="BT70" s="2">
        <f t="shared" si="268"/>
        <v>5173.1999999999971</v>
      </c>
      <c r="BU70" s="2">
        <f t="shared" si="268"/>
        <v>6246.0999999999985</v>
      </c>
      <c r="BV70" s="2">
        <f t="shared" si="269"/>
        <v>5418.9</v>
      </c>
      <c r="BW70" s="2">
        <f t="shared" si="270"/>
        <v>5827.2000000000007</v>
      </c>
      <c r="BX70" s="2">
        <f t="shared" si="270"/>
        <v>5820.1</v>
      </c>
      <c r="BY70" s="2">
        <f t="shared" si="270"/>
        <v>6244</v>
      </c>
      <c r="BZ70" s="2">
        <f t="shared" si="270"/>
        <v>6062.5999999999985</v>
      </c>
      <c r="CA70" s="2">
        <f t="shared" si="270"/>
        <v>5994.2999999999993</v>
      </c>
      <c r="CB70" s="2">
        <f t="shared" si="270"/>
        <v>6013.5</v>
      </c>
      <c r="CC70" s="2">
        <f t="shared" si="270"/>
        <v>6027.3000000000029</v>
      </c>
      <c r="CD70" s="2">
        <f t="shared" si="270"/>
        <v>6398.1999999999971</v>
      </c>
      <c r="CE70" s="2">
        <f t="shared" si="270"/>
        <v>6432.2000000000044</v>
      </c>
      <c r="CF70" s="2">
        <f t="shared" si="270"/>
        <v>6676.5</v>
      </c>
      <c r="CG70" s="2">
        <f t="shared" si="270"/>
        <v>7168.6999999999971</v>
      </c>
      <c r="CH70" s="2">
        <f t="shared" si="271"/>
        <v>5542</v>
      </c>
      <c r="CI70" s="2">
        <f t="shared" si="272"/>
        <v>4475.7999999999993</v>
      </c>
      <c r="CJ70" s="2">
        <f t="shared" si="272"/>
        <v>4508.6000000000004</v>
      </c>
      <c r="CK70" s="2">
        <f t="shared" si="272"/>
        <v>4724.1999999999989</v>
      </c>
      <c r="CL70" s="2">
        <f t="shared" si="272"/>
        <v>4217.1000000000022</v>
      </c>
      <c r="CM70" s="2">
        <f t="shared" si="272"/>
        <v>4894.7999999999993</v>
      </c>
      <c r="CN70" s="2">
        <f t="shared" si="272"/>
        <v>4436.3000000000029</v>
      </c>
      <c r="CO70" s="2">
        <f t="shared" si="272"/>
        <v>4305.5999999999985</v>
      </c>
      <c r="CP70" s="2">
        <f t="shared" si="272"/>
        <v>5272.5</v>
      </c>
      <c r="CQ70" s="2">
        <f t="shared" si="272"/>
        <v>4738.9000000000015</v>
      </c>
      <c r="CR70" s="2">
        <f t="shared" si="272"/>
        <v>4344.6999999999971</v>
      </c>
      <c r="CS70" s="2">
        <f t="shared" si="272"/>
        <v>4811.9000000000015</v>
      </c>
      <c r="CT70" s="2">
        <f t="shared" si="273"/>
        <v>4959.1000000000004</v>
      </c>
      <c r="CU70" s="2">
        <f t="shared" si="274"/>
        <v>5880.9</v>
      </c>
      <c r="CV70" s="2">
        <f t="shared" si="274"/>
        <v>5139.5</v>
      </c>
      <c r="CW70" s="2">
        <f t="shared" si="274"/>
        <v>4747.9000000000015</v>
      </c>
      <c r="CX70" s="2">
        <f t="shared" si="274"/>
        <v>4920.6999999999971</v>
      </c>
      <c r="CY70" s="2">
        <f t="shared" si="274"/>
        <v>4859.6000000000022</v>
      </c>
      <c r="CZ70" s="2">
        <f t="shared" si="274"/>
        <v>4793.8999999999978</v>
      </c>
      <c r="DA70" s="2">
        <f t="shared" si="274"/>
        <v>4893.8000000000029</v>
      </c>
      <c r="DB70" s="2">
        <f t="shared" si="274"/>
        <v>4789.2999999999956</v>
      </c>
      <c r="DC70" s="2">
        <f t="shared" si="274"/>
        <v>4991.7000000000044</v>
      </c>
      <c r="DD70" s="2">
        <f t="shared" si="274"/>
        <v>4905.7999999999956</v>
      </c>
      <c r="DE70" s="2">
        <f t="shared" si="274"/>
        <v>5024.6000000000058</v>
      </c>
      <c r="DF70" s="2">
        <f t="shared" si="275"/>
        <v>6117.1</v>
      </c>
      <c r="DG70" s="2">
        <f t="shared" si="276"/>
        <v>4989.6000000000004</v>
      </c>
      <c r="DH70" s="2">
        <f t="shared" si="276"/>
        <v>5760.7000000000007</v>
      </c>
      <c r="DI70" s="2">
        <f t="shared" si="276"/>
        <v>5210.6999999999971</v>
      </c>
      <c r="DJ70" s="2">
        <f t="shared" si="276"/>
        <v>4980.9000000000015</v>
      </c>
      <c r="DK70" s="2">
        <f t="shared" si="276"/>
        <v>5116.7000000000007</v>
      </c>
      <c r="DL70" s="2">
        <f t="shared" si="276"/>
        <v>5417.7000000000007</v>
      </c>
      <c r="DM70" s="2">
        <f t="shared" si="276"/>
        <v>5105.4000000000015</v>
      </c>
      <c r="DN70" s="2">
        <f t="shared" si="276"/>
        <v>5071.7999999999956</v>
      </c>
      <c r="DO70" s="2">
        <f t="shared" si="276"/>
        <v>5091.3000000000029</v>
      </c>
      <c r="DP70" s="2">
        <f t="shared" si="276"/>
        <v>5344.5999999999985</v>
      </c>
      <c r="DQ70" s="2">
        <f t="shared" si="276"/>
        <v>5251.8000000000029</v>
      </c>
      <c r="DR70" s="2">
        <f t="shared" si="277"/>
        <v>6764.1</v>
      </c>
      <c r="DS70" s="2">
        <f t="shared" si="278"/>
        <v>4884.6000000000004</v>
      </c>
      <c r="DT70" s="2">
        <f t="shared" si="278"/>
        <v>5698.5</v>
      </c>
      <c r="DU70" s="2">
        <f t="shared" si="278"/>
        <v>5285.0999999999985</v>
      </c>
      <c r="DV70" s="2">
        <f t="shared" si="278"/>
        <v>5881.7999999999993</v>
      </c>
      <c r="DW70" s="2">
        <f t="shared" si="278"/>
        <v>30465.800000000003</v>
      </c>
      <c r="DX70" s="2">
        <f t="shared" si="278"/>
        <v>5197.1999999999971</v>
      </c>
      <c r="DY70" s="2">
        <f t="shared" si="278"/>
        <v>5334.9000000000015</v>
      </c>
      <c r="DZ70" s="2">
        <f t="shared" si="278"/>
        <v>5398.8999999999942</v>
      </c>
      <c r="EA70" s="2">
        <f t="shared" si="278"/>
        <v>5832.1000000000058</v>
      </c>
      <c r="EB70" s="2">
        <f t="shared" si="278"/>
        <v>5504.6999999999971</v>
      </c>
      <c r="EC70" s="2">
        <f t="shared" si="278"/>
        <v>60783.099999999991</v>
      </c>
      <c r="ED70" s="2">
        <f t="shared" si="279"/>
        <v>6079.2</v>
      </c>
      <c r="EE70" s="2">
        <f t="shared" si="280"/>
        <v>5626.8</v>
      </c>
      <c r="EF70" s="2">
        <f t="shared" si="280"/>
        <v>6046.0999999999985</v>
      </c>
      <c r="EG70" s="2">
        <f t="shared" si="305"/>
        <v>5999.7000000000007</v>
      </c>
      <c r="EH70" s="2">
        <f t="shared" si="305"/>
        <v>5502.2000000000007</v>
      </c>
      <c r="EI70" s="2">
        <f t="shared" si="305"/>
        <v>6216.4000000000015</v>
      </c>
      <c r="EJ70" s="2">
        <f t="shared" si="306"/>
        <v>5983.7999999999956</v>
      </c>
      <c r="EK70" s="2">
        <f t="shared" si="306"/>
        <v>5619.1000000000058</v>
      </c>
      <c r="EL70" s="2">
        <f t="shared" si="306"/>
        <v>5863.1999999999971</v>
      </c>
      <c r="EM70" s="2">
        <f t="shared" si="306"/>
        <v>5982.9000000000015</v>
      </c>
      <c r="EN70" s="2">
        <f t="shared" si="282"/>
        <v>5581.5999999999985</v>
      </c>
      <c r="EO70" s="2">
        <f t="shared" si="283"/>
        <v>5809.6999999999971</v>
      </c>
      <c r="EP70" s="2">
        <f t="shared" si="284"/>
        <v>8031.9</v>
      </c>
      <c r="EQ70" s="2">
        <f t="shared" si="285"/>
        <v>5614.3000000000011</v>
      </c>
      <c r="ER70" s="2">
        <f t="shared" si="286"/>
        <v>6123.5</v>
      </c>
      <c r="ES70" s="2">
        <f t="shared" si="287"/>
        <v>6271.8999999999978</v>
      </c>
      <c r="ET70" s="2">
        <f t="shared" si="287"/>
        <v>5934.7000000000007</v>
      </c>
      <c r="EU70" s="2">
        <f t="shared" si="287"/>
        <v>5764.5000000000036</v>
      </c>
      <c r="EV70" s="2">
        <f t="shared" si="287"/>
        <v>6862.2999999999956</v>
      </c>
      <c r="EW70" s="2">
        <f t="shared" si="287"/>
        <v>6319.7000000000044</v>
      </c>
      <c r="EX70" s="2">
        <f t="shared" si="287"/>
        <v>5886.2999999999956</v>
      </c>
      <c r="EY70" s="2">
        <f t="shared" si="288"/>
        <v>6924.7000000000044</v>
      </c>
      <c r="EZ70" s="2">
        <f t="shared" si="288"/>
        <v>6035.5999999999913</v>
      </c>
      <c r="FA70" s="2">
        <f t="shared" si="288"/>
        <v>15637.100000000006</v>
      </c>
      <c r="FB70" s="2">
        <f t="shared" si="289"/>
        <v>7184.6</v>
      </c>
      <c r="FC70" s="2">
        <f t="shared" si="290"/>
        <v>5749.6</v>
      </c>
      <c r="FD70" s="2">
        <f t="shared" si="290"/>
        <v>6268.5999999999985</v>
      </c>
      <c r="FE70" s="2">
        <f t="shared" si="290"/>
        <v>6099.2999999999993</v>
      </c>
      <c r="FF70" s="2">
        <f t="shared" si="290"/>
        <v>6432.2000000000007</v>
      </c>
      <c r="FG70" s="2">
        <f t="shared" si="290"/>
        <v>6214.8999999999978</v>
      </c>
      <c r="FH70" s="2">
        <f t="shared" si="291"/>
        <v>6593.4000000000015</v>
      </c>
      <c r="FI70" s="2">
        <f t="shared" si="292"/>
        <v>6205</v>
      </c>
      <c r="FJ70" s="2">
        <f t="shared" si="292"/>
        <v>6468.0999999999985</v>
      </c>
      <c r="FK70" s="2">
        <f t="shared" si="293"/>
        <v>7028.6000000000058</v>
      </c>
      <c r="FL70" s="2">
        <f t="shared" si="294"/>
        <v>6251.0999999999913</v>
      </c>
      <c r="FM70" s="2">
        <f t="shared" si="294"/>
        <v>6974.5524492500117</v>
      </c>
      <c r="FN70" s="2">
        <f t="shared" si="295"/>
        <v>7334</v>
      </c>
      <c r="FO70" s="2">
        <f t="shared" si="296"/>
        <v>5499.6</v>
      </c>
      <c r="FP70" s="2">
        <f t="shared" si="296"/>
        <v>5759.3679025100009</v>
      </c>
      <c r="FQ70" s="2">
        <f t="shared" si="296"/>
        <v>6226.5151808099981</v>
      </c>
      <c r="FR70" s="2">
        <f t="shared" si="296"/>
        <v>5870.7025603600014</v>
      </c>
      <c r="FS70" s="2">
        <f t="shared" si="296"/>
        <v>5849.0513481399976</v>
      </c>
      <c r="FT70" s="2">
        <f t="shared" si="296"/>
        <v>6746.9920818500032</v>
      </c>
      <c r="FU70" s="2">
        <f t="shared" si="297"/>
        <v>7156.6348871800001</v>
      </c>
      <c r="FV70" s="2">
        <f t="shared" si="297"/>
        <v>6924.1912939100002</v>
      </c>
      <c r="FW70" s="2">
        <f t="shared" si="297"/>
        <v>6818.7630809799957</v>
      </c>
      <c r="FX70" s="2">
        <f t="shared" si="297"/>
        <v>7177.3230053900043</v>
      </c>
      <c r="FY70" s="2">
        <f t="shared" si="297"/>
        <v>8065.2166831200011</v>
      </c>
      <c r="FZ70" s="164">
        <f t="shared" si="298"/>
        <v>8109.7684938100001</v>
      </c>
      <c r="GA70" s="2">
        <f t="shared" si="297"/>
        <v>66914.365069740001</v>
      </c>
      <c r="GB70" s="2">
        <f t="shared" si="297"/>
        <v>38338.28644702</v>
      </c>
      <c r="GC70" s="2">
        <f t="shared" si="297"/>
        <v>40374.441732559993</v>
      </c>
      <c r="GD70" s="2">
        <f t="shared" si="299"/>
        <v>38506.469394490006</v>
      </c>
      <c r="GE70" s="2">
        <f t="shared" si="300"/>
        <v>41110.832271649997</v>
      </c>
      <c r="GF70" s="2">
        <f t="shared" si="300"/>
        <v>38648.956880090002</v>
      </c>
      <c r="GG70" s="2">
        <f t="shared" si="301"/>
        <v>38232.763424869976</v>
      </c>
      <c r="GH70" s="2">
        <f t="shared" si="302"/>
        <v>39854.350316880038</v>
      </c>
      <c r="GI70" s="2">
        <f t="shared" si="303"/>
        <v>40033.972359729989</v>
      </c>
      <c r="GJ70" s="2">
        <f t="shared" si="304"/>
        <v>38937.29121339001</v>
      </c>
      <c r="GK70" s="2">
        <f t="shared" si="304"/>
        <v>40133.834350300021</v>
      </c>
    </row>
    <row r="71" spans="1:193" x14ac:dyDescent="0.25">
      <c r="A71" s="80" t="s">
        <v>151</v>
      </c>
      <c r="B71" s="2">
        <f t="shared" si="257"/>
        <v>1360.8</v>
      </c>
      <c r="C71" s="2">
        <f t="shared" si="258"/>
        <v>714.89999999999986</v>
      </c>
      <c r="D71" s="2">
        <f t="shared" si="258"/>
        <v>746</v>
      </c>
      <c r="E71" s="2">
        <f t="shared" si="258"/>
        <v>681.70000000000027</v>
      </c>
      <c r="F71" s="2">
        <f t="shared" si="258"/>
        <v>540.69999999999982</v>
      </c>
      <c r="G71" s="2">
        <f t="shared" si="258"/>
        <v>640.70000000000027</v>
      </c>
      <c r="H71" s="2">
        <f t="shared" si="258"/>
        <v>676.80000000000018</v>
      </c>
      <c r="I71" s="2">
        <f t="shared" si="258"/>
        <v>836.39999999999964</v>
      </c>
      <c r="J71" s="2">
        <f t="shared" si="258"/>
        <v>314</v>
      </c>
      <c r="K71" s="2">
        <f t="shared" si="258"/>
        <v>1393.8999999999996</v>
      </c>
      <c r="L71" s="2">
        <f t="shared" si="258"/>
        <v>1334.6000000000004</v>
      </c>
      <c r="M71" s="2">
        <f t="shared" si="258"/>
        <v>1212.6000000000004</v>
      </c>
      <c r="N71" s="2">
        <f t="shared" si="259"/>
        <v>2038.3</v>
      </c>
      <c r="O71" s="2">
        <f t="shared" si="260"/>
        <v>926.89999999999986</v>
      </c>
      <c r="P71" s="2">
        <f t="shared" si="260"/>
        <v>640.90000000000009</v>
      </c>
      <c r="Q71" s="2">
        <f t="shared" si="260"/>
        <v>413.40000000000009</v>
      </c>
      <c r="R71" s="2">
        <f t="shared" si="260"/>
        <v>1098.6000000000004</v>
      </c>
      <c r="S71" s="2">
        <f t="shared" si="260"/>
        <v>5968.9</v>
      </c>
      <c r="T71" s="2">
        <f t="shared" si="260"/>
        <v>970.39999999999964</v>
      </c>
      <c r="U71" s="2">
        <f t="shared" si="260"/>
        <v>617.39999999999964</v>
      </c>
      <c r="V71" s="2">
        <f t="shared" si="260"/>
        <v>824.40000000000146</v>
      </c>
      <c r="W71" s="2">
        <f t="shared" si="260"/>
        <v>1069.5999999999985</v>
      </c>
      <c r="X71" s="2">
        <f t="shared" si="260"/>
        <v>1267.2000000000007</v>
      </c>
      <c r="Y71" s="2">
        <f t="shared" si="260"/>
        <v>3547.2000000000007</v>
      </c>
      <c r="Z71" s="2">
        <f t="shared" si="261"/>
        <v>1729.1</v>
      </c>
      <c r="AA71" s="2">
        <f t="shared" si="262"/>
        <v>711.20000000000027</v>
      </c>
      <c r="AB71" s="2">
        <f t="shared" si="262"/>
        <v>565.59999999999991</v>
      </c>
      <c r="AC71" s="2">
        <f t="shared" si="262"/>
        <v>723.09999999999991</v>
      </c>
      <c r="AD71" s="2">
        <f t="shared" si="262"/>
        <v>488.19999999999982</v>
      </c>
      <c r="AE71" s="2">
        <f t="shared" si="262"/>
        <v>1083.6999999999998</v>
      </c>
      <c r="AF71" s="2">
        <f t="shared" si="262"/>
        <v>998.90000000000055</v>
      </c>
      <c r="AG71" s="2">
        <f t="shared" si="262"/>
        <v>760.89999999999964</v>
      </c>
      <c r="AH71" s="2">
        <f t="shared" si="262"/>
        <v>1048.4000000000005</v>
      </c>
      <c r="AI71" s="2">
        <f t="shared" si="262"/>
        <v>776.10000000000036</v>
      </c>
      <c r="AJ71" s="2">
        <f t="shared" si="262"/>
        <v>589</v>
      </c>
      <c r="AK71" s="2">
        <f t="shared" si="262"/>
        <v>1841.7999999999993</v>
      </c>
      <c r="AL71" s="2">
        <f t="shared" si="263"/>
        <v>2013.7</v>
      </c>
      <c r="AM71" s="2">
        <f t="shared" si="264"/>
        <v>1066.1000000000001</v>
      </c>
      <c r="AN71" s="2">
        <f t="shared" si="264"/>
        <v>1019.5</v>
      </c>
      <c r="AO71" s="2">
        <f t="shared" si="264"/>
        <v>941.39999999999964</v>
      </c>
      <c r="AP71" s="2">
        <f t="shared" si="264"/>
        <v>943.40000000000055</v>
      </c>
      <c r="AQ71" s="2">
        <f t="shared" si="264"/>
        <v>862.69999999999982</v>
      </c>
      <c r="AR71" s="2">
        <f t="shared" si="264"/>
        <v>1135.6999999999998</v>
      </c>
      <c r="AS71" s="2">
        <f t="shared" si="264"/>
        <v>694.60000000000036</v>
      </c>
      <c r="AT71" s="2">
        <f t="shared" si="264"/>
        <v>676.10000000000036</v>
      </c>
      <c r="AU71" s="2">
        <f t="shared" si="264"/>
        <v>632.39999999999964</v>
      </c>
      <c r="AV71" s="2">
        <f t="shared" si="264"/>
        <v>1064.1000000000004</v>
      </c>
      <c r="AW71" s="2">
        <f t="shared" si="264"/>
        <v>2170</v>
      </c>
      <c r="AX71" s="2">
        <f t="shared" si="265"/>
        <v>1336.5</v>
      </c>
      <c r="AY71" s="2">
        <f t="shared" si="266"/>
        <v>660.3</v>
      </c>
      <c r="AZ71" s="2">
        <f t="shared" si="266"/>
        <v>1735.1000000000001</v>
      </c>
      <c r="BA71" s="2">
        <f t="shared" si="266"/>
        <v>616.79999999999973</v>
      </c>
      <c r="BB71" s="2">
        <f t="shared" si="266"/>
        <v>1732</v>
      </c>
      <c r="BC71" s="2">
        <f t="shared" si="266"/>
        <v>922.19999999999982</v>
      </c>
      <c r="BD71" s="2">
        <f t="shared" si="266"/>
        <v>3247.5</v>
      </c>
      <c r="BE71" s="2">
        <f t="shared" si="266"/>
        <v>795.89999999999964</v>
      </c>
      <c r="BF71" s="2">
        <f t="shared" si="266"/>
        <v>893.80000000000109</v>
      </c>
      <c r="BG71" s="2">
        <f t="shared" si="266"/>
        <v>7068.4</v>
      </c>
      <c r="BH71" s="2">
        <f t="shared" si="266"/>
        <v>1206.9000000000015</v>
      </c>
      <c r="BI71" s="2">
        <f t="shared" si="266"/>
        <v>5427.7999999999993</v>
      </c>
      <c r="BJ71" s="2">
        <f t="shared" si="267"/>
        <v>1765.4</v>
      </c>
      <c r="BK71" s="2">
        <f t="shared" si="268"/>
        <v>987.79999999999973</v>
      </c>
      <c r="BL71" s="2">
        <f t="shared" si="268"/>
        <v>1717.1000000000004</v>
      </c>
      <c r="BM71" s="2">
        <f t="shared" si="268"/>
        <v>1067.3000000000002</v>
      </c>
      <c r="BN71" s="2">
        <f t="shared" si="268"/>
        <v>1180.3999999999996</v>
      </c>
      <c r="BO71" s="2">
        <f t="shared" si="268"/>
        <v>1637.3999999999996</v>
      </c>
      <c r="BP71" s="2">
        <f t="shared" si="268"/>
        <v>3580.3000000000011</v>
      </c>
      <c r="BQ71" s="2">
        <f t="shared" si="268"/>
        <v>1289.1999999999989</v>
      </c>
      <c r="BR71" s="2">
        <f t="shared" si="268"/>
        <v>1360.8999999999996</v>
      </c>
      <c r="BS71" s="2">
        <f t="shared" si="268"/>
        <v>1352.6000000000004</v>
      </c>
      <c r="BT71" s="2">
        <f t="shared" si="268"/>
        <v>1572.5000000000018</v>
      </c>
      <c r="BU71" s="2">
        <f t="shared" si="268"/>
        <v>5173.2999999999993</v>
      </c>
      <c r="BV71" s="2">
        <f t="shared" si="269"/>
        <v>993.3</v>
      </c>
      <c r="BW71" s="2">
        <f t="shared" si="270"/>
        <v>1101.5000000000002</v>
      </c>
      <c r="BX71" s="2">
        <f t="shared" si="270"/>
        <v>1385.6</v>
      </c>
      <c r="BY71" s="2">
        <f t="shared" si="270"/>
        <v>1162.7999999999997</v>
      </c>
      <c r="BZ71" s="2">
        <f t="shared" si="270"/>
        <v>1167.8000000000002</v>
      </c>
      <c r="CA71" s="2">
        <f t="shared" si="270"/>
        <v>1454.3000000000002</v>
      </c>
      <c r="CB71" s="2">
        <f t="shared" si="270"/>
        <v>2201.6999999999998</v>
      </c>
      <c r="CC71" s="2">
        <f t="shared" si="270"/>
        <v>3766</v>
      </c>
      <c r="CD71" s="2">
        <f t="shared" si="270"/>
        <v>1175.6000000000004</v>
      </c>
      <c r="CE71" s="2">
        <f t="shared" si="270"/>
        <v>1176.3999999999996</v>
      </c>
      <c r="CF71" s="2">
        <f t="shared" si="270"/>
        <v>1499.5999999999985</v>
      </c>
      <c r="CG71" s="2">
        <f t="shared" si="270"/>
        <v>5125.5</v>
      </c>
      <c r="CH71" s="2">
        <f t="shared" si="271"/>
        <v>860.9</v>
      </c>
      <c r="CI71" s="2">
        <f t="shared" si="272"/>
        <v>975.19999999999993</v>
      </c>
      <c r="CJ71" s="2">
        <f t="shared" si="272"/>
        <v>1039.5</v>
      </c>
      <c r="CK71" s="2">
        <f t="shared" si="272"/>
        <v>1769.7000000000003</v>
      </c>
      <c r="CL71" s="2">
        <f t="shared" si="272"/>
        <v>879.30000000000018</v>
      </c>
      <c r="CM71" s="2">
        <f t="shared" si="272"/>
        <v>1274.1999999999998</v>
      </c>
      <c r="CN71" s="2">
        <f t="shared" si="272"/>
        <v>897</v>
      </c>
      <c r="CO71" s="2">
        <f t="shared" si="272"/>
        <v>1076.4000000000005</v>
      </c>
      <c r="CP71" s="2">
        <f t="shared" si="272"/>
        <v>1102.7999999999993</v>
      </c>
      <c r="CQ71" s="2">
        <f t="shared" si="272"/>
        <v>1413.5</v>
      </c>
      <c r="CR71" s="2">
        <f t="shared" si="272"/>
        <v>2655.1000000000004</v>
      </c>
      <c r="CS71" s="2">
        <f t="shared" si="272"/>
        <v>6842.3000000000011</v>
      </c>
      <c r="CT71" s="2">
        <f t="shared" si="273"/>
        <v>1134</v>
      </c>
      <c r="CU71" s="2">
        <f t="shared" si="274"/>
        <v>2209.5</v>
      </c>
      <c r="CV71" s="2">
        <f t="shared" si="274"/>
        <v>1683.1999999999998</v>
      </c>
      <c r="CW71" s="2">
        <f t="shared" si="274"/>
        <v>1561.9000000000005</v>
      </c>
      <c r="CX71" s="2">
        <f t="shared" si="274"/>
        <v>1348.2999999999993</v>
      </c>
      <c r="CY71" s="2">
        <f t="shared" si="274"/>
        <v>2502.1000000000004</v>
      </c>
      <c r="CZ71" s="2">
        <f t="shared" si="274"/>
        <v>1741.2000000000007</v>
      </c>
      <c r="DA71" s="2">
        <f t="shared" si="274"/>
        <v>1988.3999999999996</v>
      </c>
      <c r="DB71" s="2">
        <f t="shared" si="274"/>
        <v>1654.6000000000004</v>
      </c>
      <c r="DC71" s="2">
        <f t="shared" si="274"/>
        <v>618.59999999999854</v>
      </c>
      <c r="DD71" s="2">
        <f t="shared" si="274"/>
        <v>2370.2999999999993</v>
      </c>
      <c r="DE71" s="2">
        <f t="shared" si="274"/>
        <v>8336.3000000000029</v>
      </c>
      <c r="DF71" s="2">
        <f t="shared" si="275"/>
        <v>1842</v>
      </c>
      <c r="DG71" s="2">
        <f t="shared" si="276"/>
        <v>1421.1999999999998</v>
      </c>
      <c r="DH71" s="2">
        <f t="shared" si="276"/>
        <v>1770.6999999999998</v>
      </c>
      <c r="DI71" s="2">
        <f t="shared" si="276"/>
        <v>13077.300000000001</v>
      </c>
      <c r="DJ71" s="2">
        <f t="shared" si="276"/>
        <v>1530.8999999999978</v>
      </c>
      <c r="DK71" s="2">
        <f t="shared" si="276"/>
        <v>1685.7000000000007</v>
      </c>
      <c r="DL71" s="2">
        <f t="shared" si="276"/>
        <v>1593.7000000000007</v>
      </c>
      <c r="DM71" s="2">
        <f t="shared" si="276"/>
        <v>1603</v>
      </c>
      <c r="DN71" s="2">
        <f t="shared" si="276"/>
        <v>1256.2999999999993</v>
      </c>
      <c r="DO71" s="2">
        <f t="shared" si="276"/>
        <v>1874.2999999999993</v>
      </c>
      <c r="DP71" s="2">
        <f t="shared" si="276"/>
        <v>1403.8000000000029</v>
      </c>
      <c r="DQ71" s="2">
        <f t="shared" si="276"/>
        <v>22124.9</v>
      </c>
      <c r="DR71" s="2">
        <f t="shared" si="277"/>
        <v>2033.5</v>
      </c>
      <c r="DS71" s="2">
        <f t="shared" si="278"/>
        <v>4544.5</v>
      </c>
      <c r="DT71" s="2">
        <f t="shared" si="278"/>
        <v>7889.1</v>
      </c>
      <c r="DU71" s="2">
        <f t="shared" si="278"/>
        <v>14095.300000000001</v>
      </c>
      <c r="DV71" s="2">
        <f t="shared" si="278"/>
        <v>-10172.100000000002</v>
      </c>
      <c r="DW71" s="2">
        <f t="shared" si="278"/>
        <v>1999.5</v>
      </c>
      <c r="DX71" s="2">
        <f t="shared" si="278"/>
        <v>2576.7000000000007</v>
      </c>
      <c r="DY71" s="2">
        <f t="shared" si="278"/>
        <v>3336.0999999999985</v>
      </c>
      <c r="DZ71" s="2">
        <f t="shared" si="278"/>
        <v>1710.2000000000007</v>
      </c>
      <c r="EA71" s="2">
        <f t="shared" si="278"/>
        <v>3866.7999999999993</v>
      </c>
      <c r="EB71" s="2">
        <f t="shared" si="278"/>
        <v>4259.2000000000044</v>
      </c>
      <c r="EC71" s="2">
        <f t="shared" si="278"/>
        <v>8226</v>
      </c>
      <c r="ED71" s="2">
        <f t="shared" si="279"/>
        <v>16298.5</v>
      </c>
      <c r="EE71" s="2">
        <f t="shared" si="280"/>
        <v>4223.2000000000007</v>
      </c>
      <c r="EF71" s="2">
        <f t="shared" si="280"/>
        <v>21177.499999999996</v>
      </c>
      <c r="EG71" s="2">
        <f t="shared" si="305"/>
        <v>1522.4000000000015</v>
      </c>
      <c r="EH71" s="2">
        <f t="shared" si="305"/>
        <v>4391.5</v>
      </c>
      <c r="EI71" s="2">
        <f t="shared" si="305"/>
        <v>2904</v>
      </c>
      <c r="EJ71" s="2">
        <f t="shared" si="306"/>
        <v>4246</v>
      </c>
      <c r="EK71" s="2">
        <f t="shared" si="306"/>
        <v>2023</v>
      </c>
      <c r="EL71" s="2">
        <f t="shared" si="306"/>
        <v>1876.2000000000044</v>
      </c>
      <c r="EM71" s="2">
        <f t="shared" si="306"/>
        <v>3183.3999999999942</v>
      </c>
      <c r="EN71" s="2">
        <f t="shared" si="282"/>
        <v>6482.1999999999971</v>
      </c>
      <c r="EO71" s="2">
        <f t="shared" si="283"/>
        <v>6610.8000000000029</v>
      </c>
      <c r="EP71" s="2">
        <f t="shared" si="284"/>
        <v>1985.9</v>
      </c>
      <c r="EQ71" s="2">
        <f t="shared" si="285"/>
        <v>2365.1</v>
      </c>
      <c r="ER71" s="2">
        <f t="shared" si="286"/>
        <v>2534.6000000000004</v>
      </c>
      <c r="ES71" s="2">
        <f t="shared" si="287"/>
        <v>4892.1999999999989</v>
      </c>
      <c r="ET71" s="2">
        <f t="shared" si="287"/>
        <v>22682.7</v>
      </c>
      <c r="EU71" s="2">
        <f t="shared" si="287"/>
        <v>3083.1999999999971</v>
      </c>
      <c r="EV71" s="2">
        <f t="shared" si="287"/>
        <v>3373.8000000000029</v>
      </c>
      <c r="EW71" s="2">
        <f t="shared" si="287"/>
        <v>3087.9000000000015</v>
      </c>
      <c r="EX71" s="2">
        <f t="shared" si="287"/>
        <v>1431.2999999999956</v>
      </c>
      <c r="EY71" s="2">
        <f t="shared" si="288"/>
        <v>2512.9000000000015</v>
      </c>
      <c r="EZ71" s="2">
        <f t="shared" si="288"/>
        <v>2890.2000000000044</v>
      </c>
      <c r="FA71" s="2">
        <f t="shared" si="288"/>
        <v>14064.5</v>
      </c>
      <c r="FB71" s="2">
        <f t="shared" si="289"/>
        <v>9050.7999999999993</v>
      </c>
      <c r="FC71" s="2">
        <f t="shared" si="290"/>
        <v>3749.4000000000015</v>
      </c>
      <c r="FD71" s="2">
        <f t="shared" si="290"/>
        <v>27727.3</v>
      </c>
      <c r="FE71" s="2">
        <f t="shared" si="290"/>
        <v>1780.3000000000029</v>
      </c>
      <c r="FF71" s="2">
        <f t="shared" si="290"/>
        <v>4236.3999999999942</v>
      </c>
      <c r="FG71" s="2">
        <f t="shared" si="290"/>
        <v>5781.9000000000015</v>
      </c>
      <c r="FH71" s="2">
        <f t="shared" si="291"/>
        <v>2911.2000000000044</v>
      </c>
      <c r="FI71" s="2">
        <f t="shared" si="292"/>
        <v>7206.5999999999985</v>
      </c>
      <c r="FJ71" s="2">
        <f t="shared" si="292"/>
        <v>2306.6999999999971</v>
      </c>
      <c r="FK71" s="2">
        <f t="shared" si="293"/>
        <v>3780.2000000000044</v>
      </c>
      <c r="FL71" s="2">
        <f t="shared" si="294"/>
        <v>4862.8999999999942</v>
      </c>
      <c r="FM71" s="2">
        <f t="shared" si="294"/>
        <v>6856.4572475099994</v>
      </c>
      <c r="FN71" s="2">
        <f t="shared" si="295"/>
        <v>3006.6</v>
      </c>
      <c r="FO71" s="2">
        <f t="shared" si="296"/>
        <v>2293.6</v>
      </c>
      <c r="FP71" s="2">
        <f t="shared" si="296"/>
        <v>15097.927783319999</v>
      </c>
      <c r="FQ71" s="2">
        <f t="shared" si="296"/>
        <v>5678.6470853700012</v>
      </c>
      <c r="FR71" s="2">
        <f t="shared" si="296"/>
        <v>1776.9831529999974</v>
      </c>
      <c r="FS71" s="2">
        <f t="shared" si="296"/>
        <v>2187.9393668600023</v>
      </c>
      <c r="FT71" s="2">
        <f t="shared" si="296"/>
        <v>2817.5395134199971</v>
      </c>
      <c r="FU71" s="2">
        <f t="shared" si="297"/>
        <v>2236.0912058899994</v>
      </c>
      <c r="FV71" s="2">
        <f t="shared" si="297"/>
        <v>4080.6074245199998</v>
      </c>
      <c r="FW71" s="2">
        <f t="shared" si="297"/>
        <v>6109.5609745300026</v>
      </c>
      <c r="FX71" s="2">
        <f t="shared" si="297"/>
        <v>3367.8086558599971</v>
      </c>
      <c r="FY71" s="2">
        <f t="shared" si="297"/>
        <v>2052.6825131300066</v>
      </c>
      <c r="FZ71" s="164">
        <f t="shared" si="298"/>
        <v>20800.737477179999</v>
      </c>
      <c r="GA71" s="2">
        <f t="shared" si="297"/>
        <v>8336.6105620000017</v>
      </c>
      <c r="GB71" s="2">
        <f t="shared" si="297"/>
        <v>11850.3627715</v>
      </c>
      <c r="GC71" s="2">
        <f t="shared" si="297"/>
        <v>18558.611214969998</v>
      </c>
      <c r="GD71" s="2">
        <f t="shared" si="299"/>
        <v>7276.6514848699953</v>
      </c>
      <c r="GE71" s="2">
        <f t="shared" si="300"/>
        <v>7666.211998060011</v>
      </c>
      <c r="GF71" s="2">
        <f t="shared" si="300"/>
        <v>8396.2216669999907</v>
      </c>
      <c r="GG71" s="2">
        <f t="shared" si="301"/>
        <v>13793.950693799998</v>
      </c>
      <c r="GH71" s="2">
        <f t="shared" si="302"/>
        <v>8906.0374616400077</v>
      </c>
      <c r="GI71" s="2">
        <f t="shared" si="303"/>
        <v>13833.162636380002</v>
      </c>
      <c r="GJ71" s="2">
        <f t="shared" si="304"/>
        <v>10689.063187189997</v>
      </c>
      <c r="GK71" s="2">
        <f t="shared" si="304"/>
        <v>22829.696357099994</v>
      </c>
    </row>
    <row r="72" spans="1:193" x14ac:dyDescent="0.25">
      <c r="A72" s="81" t="s">
        <v>152</v>
      </c>
      <c r="B72" s="2">
        <f t="shared" si="257"/>
        <v>17</v>
      </c>
      <c r="C72" s="2">
        <f t="shared" si="258"/>
        <v>1039.5</v>
      </c>
      <c r="D72" s="2">
        <f t="shared" si="258"/>
        <v>887.90000000000009</v>
      </c>
      <c r="E72" s="2">
        <f t="shared" si="258"/>
        <v>46.099999999999909</v>
      </c>
      <c r="F72" s="2">
        <f t="shared" si="258"/>
        <v>4099.3999999999996</v>
      </c>
      <c r="G72" s="2">
        <f t="shared" si="258"/>
        <v>47.800000000000182</v>
      </c>
      <c r="H72" s="2">
        <f t="shared" si="258"/>
        <v>751.60000000000036</v>
      </c>
      <c r="I72" s="2">
        <f t="shared" si="258"/>
        <v>3599.8</v>
      </c>
      <c r="J72" s="2">
        <f t="shared" si="258"/>
        <v>1308.7999999999993</v>
      </c>
      <c r="K72" s="2">
        <f t="shared" si="258"/>
        <v>449</v>
      </c>
      <c r="L72" s="2">
        <f t="shared" si="258"/>
        <v>2624.7000000000007</v>
      </c>
      <c r="M72" s="2">
        <f t="shared" si="258"/>
        <v>1409.6999999999989</v>
      </c>
      <c r="N72" s="2">
        <f t="shared" si="259"/>
        <v>43.2</v>
      </c>
      <c r="O72" s="2">
        <f t="shared" si="260"/>
        <v>192.7</v>
      </c>
      <c r="P72" s="2">
        <f t="shared" si="260"/>
        <v>1849.2999999999997</v>
      </c>
      <c r="Q72" s="2">
        <f t="shared" si="260"/>
        <v>2515.4000000000005</v>
      </c>
      <c r="R72" s="2">
        <f t="shared" si="260"/>
        <v>2495.8999999999996</v>
      </c>
      <c r="S72" s="2">
        <f t="shared" si="260"/>
        <v>4111.2099999999991</v>
      </c>
      <c r="T72" s="2">
        <f t="shared" si="260"/>
        <v>1479.5</v>
      </c>
      <c r="U72" s="2">
        <f t="shared" si="260"/>
        <v>3089.1000000000004</v>
      </c>
      <c r="V72" s="2">
        <f t="shared" si="260"/>
        <v>733.10000000000036</v>
      </c>
      <c r="W72" s="2">
        <f t="shared" si="260"/>
        <v>321.90000000000146</v>
      </c>
      <c r="X72" s="2">
        <f t="shared" si="260"/>
        <v>977</v>
      </c>
      <c r="Y72" s="2">
        <f t="shared" si="260"/>
        <v>371.69999999999709</v>
      </c>
      <c r="Z72" s="2">
        <f t="shared" si="261"/>
        <v>48.6</v>
      </c>
      <c r="AA72" s="2">
        <f t="shared" si="262"/>
        <v>642.29999999999995</v>
      </c>
      <c r="AB72" s="2">
        <f t="shared" si="262"/>
        <v>1954.5</v>
      </c>
      <c r="AC72" s="2">
        <f t="shared" si="262"/>
        <v>241.19999999999982</v>
      </c>
      <c r="AD72" s="2">
        <f t="shared" si="262"/>
        <v>5317.4</v>
      </c>
      <c r="AE72" s="2">
        <f t="shared" si="262"/>
        <v>5849.9</v>
      </c>
      <c r="AF72" s="2">
        <f t="shared" si="262"/>
        <v>1486.5</v>
      </c>
      <c r="AG72" s="2">
        <f t="shared" si="262"/>
        <v>296.70000000000073</v>
      </c>
      <c r="AH72" s="2">
        <f t="shared" si="262"/>
        <v>6409.4999999999982</v>
      </c>
      <c r="AI72" s="2">
        <f t="shared" si="262"/>
        <v>1926.2000000000007</v>
      </c>
      <c r="AJ72" s="2">
        <f t="shared" si="262"/>
        <v>375.60000000000218</v>
      </c>
      <c r="AK72" s="2">
        <f t="shared" si="262"/>
        <v>1376.7999999999993</v>
      </c>
      <c r="AL72" s="2">
        <f t="shared" si="263"/>
        <v>220.3</v>
      </c>
      <c r="AM72" s="2">
        <f t="shared" si="264"/>
        <v>555.5</v>
      </c>
      <c r="AN72" s="2">
        <f t="shared" si="264"/>
        <v>1952.3</v>
      </c>
      <c r="AO72" s="2">
        <f t="shared" si="264"/>
        <v>3623.1</v>
      </c>
      <c r="AP72" s="2">
        <f t="shared" si="264"/>
        <v>2840.3</v>
      </c>
      <c r="AQ72" s="2">
        <f t="shared" si="264"/>
        <v>4299.5</v>
      </c>
      <c r="AR72" s="2">
        <f t="shared" si="264"/>
        <v>290.5</v>
      </c>
      <c r="AS72" s="2">
        <f t="shared" si="264"/>
        <v>64.899999999999636</v>
      </c>
      <c r="AT72" s="2">
        <f t="shared" si="264"/>
        <v>6829.5000000000018</v>
      </c>
      <c r="AU72" s="2">
        <f t="shared" si="264"/>
        <v>1335.1999999999971</v>
      </c>
      <c r="AV72" s="2">
        <f t="shared" si="264"/>
        <v>2566.5</v>
      </c>
      <c r="AW72" s="2">
        <f t="shared" si="264"/>
        <v>4694.6000000000022</v>
      </c>
      <c r="AX72" s="2">
        <f t="shared" si="265"/>
        <v>292.5</v>
      </c>
      <c r="AY72" s="2">
        <f t="shared" si="266"/>
        <v>984.3</v>
      </c>
      <c r="AZ72" s="2">
        <f t="shared" si="266"/>
        <v>4623.2</v>
      </c>
      <c r="BA72" s="2">
        <f t="shared" si="266"/>
        <v>34206.199999999997</v>
      </c>
      <c r="BB72" s="2">
        <f t="shared" si="266"/>
        <v>13130.5</v>
      </c>
      <c r="BC72" s="2">
        <f t="shared" si="266"/>
        <v>11466.5</v>
      </c>
      <c r="BD72" s="2">
        <f t="shared" si="266"/>
        <v>14722</v>
      </c>
      <c r="BE72" s="2">
        <f t="shared" si="266"/>
        <v>23665.400000000009</v>
      </c>
      <c r="BF72" s="2">
        <f t="shared" si="266"/>
        <v>9255.2999999999884</v>
      </c>
      <c r="BG72" s="2">
        <f t="shared" si="266"/>
        <v>15563.900000000009</v>
      </c>
      <c r="BH72" s="2">
        <f t="shared" si="266"/>
        <v>15476.999999999985</v>
      </c>
      <c r="BI72" s="2">
        <f t="shared" si="266"/>
        <v>17931.100000000006</v>
      </c>
      <c r="BJ72" s="2">
        <f t="shared" si="267"/>
        <v>23.3</v>
      </c>
      <c r="BK72" s="2">
        <f t="shared" si="268"/>
        <v>656.40000000000009</v>
      </c>
      <c r="BL72" s="2">
        <f t="shared" si="268"/>
        <v>14387.3</v>
      </c>
      <c r="BM72" s="2">
        <f t="shared" si="268"/>
        <v>308.60000000000036</v>
      </c>
      <c r="BN72" s="2">
        <f t="shared" si="268"/>
        <v>39794.200000000004</v>
      </c>
      <c r="BO72" s="2">
        <f t="shared" si="268"/>
        <v>16018.099999999991</v>
      </c>
      <c r="BP72" s="2">
        <f t="shared" si="268"/>
        <v>10003.200000000012</v>
      </c>
      <c r="BQ72" s="2">
        <f t="shared" si="268"/>
        <v>17308.199999999997</v>
      </c>
      <c r="BR72" s="2">
        <f t="shared" si="268"/>
        <v>17623.399999999994</v>
      </c>
      <c r="BS72" s="2">
        <f t="shared" si="268"/>
        <v>5962.8000000000029</v>
      </c>
      <c r="BT72" s="2">
        <f t="shared" si="268"/>
        <v>26855.299999999988</v>
      </c>
      <c r="BU72" s="2">
        <f t="shared" si="268"/>
        <v>16405.800000000017</v>
      </c>
      <c r="BV72" s="2">
        <f t="shared" si="269"/>
        <v>30.6</v>
      </c>
      <c r="BW72" s="2">
        <f t="shared" si="270"/>
        <v>62.4</v>
      </c>
      <c r="BX72" s="2">
        <f t="shared" si="270"/>
        <v>17932.8</v>
      </c>
      <c r="BY72" s="2">
        <f t="shared" si="270"/>
        <v>9500</v>
      </c>
      <c r="BZ72" s="2">
        <f t="shared" si="270"/>
        <v>22200.399999999998</v>
      </c>
      <c r="CA72" s="2">
        <f t="shared" si="270"/>
        <v>26302</v>
      </c>
      <c r="CB72" s="2">
        <f t="shared" si="270"/>
        <v>15219.699999999997</v>
      </c>
      <c r="CC72" s="2">
        <f t="shared" si="270"/>
        <v>8869.9000000000087</v>
      </c>
      <c r="CD72" s="2">
        <f t="shared" si="270"/>
        <v>15312.599999999991</v>
      </c>
      <c r="CE72" s="2">
        <f t="shared" si="270"/>
        <v>22829.800000000017</v>
      </c>
      <c r="CF72" s="2">
        <f t="shared" si="270"/>
        <v>6582</v>
      </c>
      <c r="CG72" s="2">
        <f t="shared" si="270"/>
        <v>21309.899999999994</v>
      </c>
      <c r="CH72" s="2">
        <f t="shared" si="271"/>
        <v>403.6</v>
      </c>
      <c r="CI72" s="2">
        <f t="shared" si="272"/>
        <v>3837.6</v>
      </c>
      <c r="CJ72" s="2">
        <f t="shared" si="272"/>
        <v>18244.099999999999</v>
      </c>
      <c r="CK72" s="2">
        <f t="shared" si="272"/>
        <v>11684.8</v>
      </c>
      <c r="CL72" s="2">
        <f t="shared" si="272"/>
        <v>32663.9</v>
      </c>
      <c r="CM72" s="2">
        <f t="shared" si="272"/>
        <v>17028</v>
      </c>
      <c r="CN72" s="2">
        <f t="shared" si="272"/>
        <v>12547.100000000006</v>
      </c>
      <c r="CO72" s="2">
        <f t="shared" si="272"/>
        <v>13644.199999999997</v>
      </c>
      <c r="CP72" s="2">
        <f t="shared" si="272"/>
        <v>9905.3000000000029</v>
      </c>
      <c r="CQ72" s="2">
        <f t="shared" si="272"/>
        <v>20083.199999999983</v>
      </c>
      <c r="CR72" s="2">
        <f t="shared" si="272"/>
        <v>20172.5</v>
      </c>
      <c r="CS72" s="2">
        <f t="shared" si="272"/>
        <v>6621</v>
      </c>
      <c r="CT72" s="2">
        <f t="shared" si="273"/>
        <v>32.299999999999997</v>
      </c>
      <c r="CU72" s="2">
        <f t="shared" si="274"/>
        <v>6723.8</v>
      </c>
      <c r="CV72" s="2">
        <f t="shared" si="274"/>
        <v>7670.5</v>
      </c>
      <c r="CW72" s="2">
        <f t="shared" si="274"/>
        <v>23245.9</v>
      </c>
      <c r="CX72" s="2">
        <f t="shared" si="274"/>
        <v>23695</v>
      </c>
      <c r="CY72" s="2">
        <f t="shared" si="274"/>
        <v>30904.100000000006</v>
      </c>
      <c r="CZ72" s="2">
        <f t="shared" si="274"/>
        <v>11229.299999999988</v>
      </c>
      <c r="DA72" s="2">
        <f t="shared" si="274"/>
        <v>19113.800000000003</v>
      </c>
      <c r="DB72" s="2">
        <f t="shared" si="274"/>
        <v>17765.300000000003</v>
      </c>
      <c r="DC72" s="2">
        <f t="shared" si="274"/>
        <v>19989.799999999988</v>
      </c>
      <c r="DD72" s="2">
        <f t="shared" si="274"/>
        <v>8497.9000000000233</v>
      </c>
      <c r="DE72" s="2">
        <f t="shared" si="274"/>
        <v>19154.199999999983</v>
      </c>
      <c r="DF72" s="2">
        <f t="shared" si="275"/>
        <v>269.10000000000002</v>
      </c>
      <c r="DG72" s="2">
        <f t="shared" si="276"/>
        <v>16920.5</v>
      </c>
      <c r="DH72" s="2">
        <f t="shared" si="276"/>
        <v>17127.700000000004</v>
      </c>
      <c r="DI72" s="2">
        <f t="shared" si="276"/>
        <v>19670.799999999996</v>
      </c>
      <c r="DJ72" s="2">
        <f t="shared" si="276"/>
        <v>11212.599999999999</v>
      </c>
      <c r="DK72" s="2">
        <f t="shared" si="276"/>
        <v>25273.600000000006</v>
      </c>
      <c r="DL72" s="2">
        <f t="shared" si="276"/>
        <v>18702.699999999997</v>
      </c>
      <c r="DM72" s="2">
        <f t="shared" si="276"/>
        <v>20062.5</v>
      </c>
      <c r="DN72" s="2">
        <f t="shared" si="276"/>
        <v>14043.600000000006</v>
      </c>
      <c r="DO72" s="2">
        <f t="shared" si="276"/>
        <v>26680.399999999994</v>
      </c>
      <c r="DP72" s="2">
        <f t="shared" si="276"/>
        <v>9823</v>
      </c>
      <c r="DQ72" s="2">
        <f t="shared" si="276"/>
        <v>23811.600000000006</v>
      </c>
      <c r="DR72" s="2">
        <f t="shared" si="277"/>
        <v>367.9</v>
      </c>
      <c r="DS72" s="2">
        <f t="shared" si="278"/>
        <v>13728.2</v>
      </c>
      <c r="DT72" s="2">
        <f t="shared" si="278"/>
        <v>13155.4</v>
      </c>
      <c r="DU72" s="2">
        <f t="shared" si="278"/>
        <v>2353.4000000000015</v>
      </c>
      <c r="DV72" s="2">
        <f t="shared" si="278"/>
        <v>39910.499999999993</v>
      </c>
      <c r="DW72" s="2">
        <f t="shared" si="278"/>
        <v>7828</v>
      </c>
      <c r="DX72" s="2">
        <f t="shared" si="278"/>
        <v>35832.800000000003</v>
      </c>
      <c r="DY72" s="2">
        <f t="shared" si="278"/>
        <v>10868.800000000003</v>
      </c>
      <c r="DZ72" s="2">
        <f t="shared" si="278"/>
        <v>27568.899999999994</v>
      </c>
      <c r="EA72" s="2">
        <f t="shared" si="278"/>
        <v>6727.1000000000058</v>
      </c>
      <c r="EB72" s="2">
        <f t="shared" si="278"/>
        <v>22126.200000000012</v>
      </c>
      <c r="EC72" s="2">
        <f t="shared" si="278"/>
        <v>21076</v>
      </c>
      <c r="ED72" s="2">
        <f t="shared" si="279"/>
        <v>4395.8999999999996</v>
      </c>
      <c r="EE72" s="2">
        <f t="shared" si="280"/>
        <v>12011.300000000001</v>
      </c>
      <c r="EF72" s="2">
        <f t="shared" si="280"/>
        <v>15201</v>
      </c>
      <c r="EG72" s="2">
        <f t="shared" si="305"/>
        <v>4974.2000000000007</v>
      </c>
      <c r="EH72" s="2">
        <f t="shared" si="305"/>
        <v>35037.200000000004</v>
      </c>
      <c r="EI72" s="2">
        <f t="shared" si="305"/>
        <v>20409.099999999991</v>
      </c>
      <c r="EJ72" s="2">
        <f t="shared" si="306"/>
        <v>19681.699999999997</v>
      </c>
      <c r="EK72" s="2">
        <f t="shared" si="306"/>
        <v>8711</v>
      </c>
      <c r="EL72" s="2">
        <f t="shared" si="306"/>
        <v>27182.899999999994</v>
      </c>
      <c r="EM72" s="2">
        <f t="shared" si="306"/>
        <v>8462.7000000000116</v>
      </c>
      <c r="EN72" s="2">
        <f t="shared" si="282"/>
        <v>28327.600000000006</v>
      </c>
      <c r="EO72" s="2">
        <f t="shared" si="283"/>
        <v>15920.5</v>
      </c>
      <c r="EP72" s="2">
        <f t="shared" si="284"/>
        <v>329.9</v>
      </c>
      <c r="EQ72" s="2">
        <f t="shared" si="285"/>
        <v>12091.6</v>
      </c>
      <c r="ER72" s="2">
        <f t="shared" si="286"/>
        <v>26059.1</v>
      </c>
      <c r="ES72" s="2">
        <f t="shared" si="287"/>
        <v>29826.299999999996</v>
      </c>
      <c r="ET72" s="2">
        <f t="shared" si="287"/>
        <v>23115.300000000003</v>
      </c>
      <c r="EU72" s="2">
        <f t="shared" si="287"/>
        <v>23483.400000000009</v>
      </c>
      <c r="EV72" s="2">
        <f t="shared" si="287"/>
        <v>17779.399999999994</v>
      </c>
      <c r="EW72" s="2">
        <f t="shared" si="287"/>
        <v>21745.299999999988</v>
      </c>
      <c r="EX72" s="2">
        <f t="shared" ref="EX72:FA104" si="307">IF(EX21="","",EX21-EW21)</f>
        <v>8833.8000000000175</v>
      </c>
      <c r="EY72" s="2">
        <f t="shared" si="307"/>
        <v>14847.899999999994</v>
      </c>
      <c r="EZ72" s="2">
        <f t="shared" si="307"/>
        <v>19527.700000000012</v>
      </c>
      <c r="FA72" s="2">
        <f t="shared" si="307"/>
        <v>10164.099999999977</v>
      </c>
      <c r="FB72" s="2">
        <f t="shared" si="289"/>
        <v>1065.4000000000001</v>
      </c>
      <c r="FC72" s="2">
        <f t="shared" si="290"/>
        <v>12036</v>
      </c>
      <c r="FD72" s="2">
        <f t="shared" si="290"/>
        <v>20676.699999999997</v>
      </c>
      <c r="FE72" s="2">
        <f t="shared" si="290"/>
        <v>3469.2000000000044</v>
      </c>
      <c r="FF72" s="2">
        <f t="shared" si="290"/>
        <v>51439</v>
      </c>
      <c r="FG72" s="2">
        <f t="shared" si="290"/>
        <v>9171.8999999999942</v>
      </c>
      <c r="FH72" s="2">
        <f t="shared" si="291"/>
        <v>9893.8000000000029</v>
      </c>
      <c r="FI72" s="2">
        <f t="shared" ref="FI72:FJ104" si="308">FI21-FH21</f>
        <v>43799.600000000006</v>
      </c>
      <c r="FJ72" s="2">
        <f t="shared" si="308"/>
        <v>7022.8999999999942</v>
      </c>
      <c r="FK72" s="2">
        <f t="shared" si="293"/>
        <v>8721</v>
      </c>
      <c r="FL72" s="2">
        <f t="shared" si="294"/>
        <v>25222.299999999988</v>
      </c>
      <c r="FM72" s="2">
        <f t="shared" si="294"/>
        <v>15966.038986940024</v>
      </c>
      <c r="FN72" s="2">
        <f t="shared" si="295"/>
        <v>1139.5</v>
      </c>
      <c r="FO72" s="2">
        <f t="shared" si="296"/>
        <v>12871.2</v>
      </c>
      <c r="FP72" s="2">
        <f t="shared" si="296"/>
        <v>21890.346954730001</v>
      </c>
      <c r="FQ72" s="2">
        <f t="shared" si="296"/>
        <v>27322.512065340001</v>
      </c>
      <c r="FR72" s="2">
        <f t="shared" si="296"/>
        <v>29439.712871139993</v>
      </c>
      <c r="FS72" s="2">
        <f t="shared" si="296"/>
        <v>34308.408416720005</v>
      </c>
      <c r="FT72" s="2">
        <f t="shared" ref="FT72:GB104" si="309">FT21-FS21</f>
        <v>20217.440389640004</v>
      </c>
      <c r="FU72" s="2">
        <f t="shared" si="309"/>
        <v>6069.7937678699964</v>
      </c>
      <c r="FV72" s="2">
        <f t="shared" si="309"/>
        <v>13571.843362259999</v>
      </c>
      <c r="FW72" s="2">
        <f t="shared" si="309"/>
        <v>7956.1372758900106</v>
      </c>
      <c r="FX72" s="2">
        <f t="shared" si="309"/>
        <v>27627.940103569999</v>
      </c>
      <c r="FY72" s="2">
        <f t="shared" si="309"/>
        <v>20863.798167309986</v>
      </c>
      <c r="FZ72" s="164">
        <f t="shared" si="298"/>
        <v>1642.6127231099999</v>
      </c>
      <c r="GA72" s="2">
        <f t="shared" si="309"/>
        <v>453.89588485000013</v>
      </c>
      <c r="GB72" s="2">
        <f t="shared" si="309"/>
        <v>112598.38360965</v>
      </c>
      <c r="GC72" s="2">
        <f t="shared" si="297"/>
        <v>3082.2436307099997</v>
      </c>
      <c r="GD72" s="2">
        <f t="shared" si="299"/>
        <v>2552.7542506299942</v>
      </c>
      <c r="GE72" s="2">
        <f t="shared" si="300"/>
        <v>2728.0093180200056</v>
      </c>
      <c r="GF72" s="2">
        <f t="shared" si="300"/>
        <v>1752.3364921000029</v>
      </c>
      <c r="GG72" s="2">
        <f t="shared" si="301"/>
        <v>2543.6171616799984</v>
      </c>
      <c r="GH72" s="2">
        <f t="shared" si="302"/>
        <v>-7917.8093878200016</v>
      </c>
      <c r="GI72" s="2">
        <f t="shared" si="303"/>
        <v>2307.2026448099932</v>
      </c>
      <c r="GJ72" s="2">
        <f t="shared" si="304"/>
        <v>1772.7311028000113</v>
      </c>
      <c r="GK72" s="2">
        <f t="shared" si="304"/>
        <v>7778.6466163699661</v>
      </c>
    </row>
    <row r="73" spans="1:193" x14ac:dyDescent="0.25">
      <c r="A73" s="80" t="s">
        <v>153</v>
      </c>
      <c r="B73" s="2">
        <f t="shared" si="257"/>
        <v>0</v>
      </c>
      <c r="C73" s="2">
        <f t="shared" ref="C73:M88" si="310">C22-B22</f>
        <v>0</v>
      </c>
      <c r="D73" s="2">
        <f t="shared" si="310"/>
        <v>12</v>
      </c>
      <c r="E73" s="2">
        <f t="shared" si="310"/>
        <v>0</v>
      </c>
      <c r="F73" s="2">
        <f t="shared" si="310"/>
        <v>0</v>
      </c>
      <c r="G73" s="2">
        <f t="shared" si="310"/>
        <v>78</v>
      </c>
      <c r="H73" s="2">
        <f t="shared" si="310"/>
        <v>0</v>
      </c>
      <c r="I73" s="2">
        <f t="shared" si="310"/>
        <v>10</v>
      </c>
      <c r="J73" s="2">
        <f t="shared" si="310"/>
        <v>67.5</v>
      </c>
      <c r="K73" s="2">
        <f t="shared" si="310"/>
        <v>5.4000000000000057</v>
      </c>
      <c r="L73" s="2">
        <f t="shared" si="310"/>
        <v>308</v>
      </c>
      <c r="M73" s="2">
        <f t="shared" si="310"/>
        <v>83.600000000000023</v>
      </c>
      <c r="N73" s="2">
        <f t="shared" si="259"/>
        <v>0</v>
      </c>
      <c r="O73" s="2">
        <f t="shared" ref="O73:Y88" si="311">O22-N22</f>
        <v>0</v>
      </c>
      <c r="P73" s="2">
        <f t="shared" si="311"/>
        <v>40</v>
      </c>
      <c r="Q73" s="2">
        <f t="shared" si="311"/>
        <v>15</v>
      </c>
      <c r="R73" s="2">
        <f t="shared" si="311"/>
        <v>0</v>
      </c>
      <c r="S73" s="2">
        <f t="shared" si="311"/>
        <v>40</v>
      </c>
      <c r="T73" s="2">
        <f t="shared" si="311"/>
        <v>59.199999999999989</v>
      </c>
      <c r="U73" s="2">
        <f t="shared" si="311"/>
        <v>0</v>
      </c>
      <c r="V73" s="2">
        <f t="shared" si="311"/>
        <v>4.7000000000000171</v>
      </c>
      <c r="W73" s="2">
        <f t="shared" si="311"/>
        <v>0</v>
      </c>
      <c r="X73" s="2">
        <f t="shared" si="311"/>
        <v>50</v>
      </c>
      <c r="Y73" s="2">
        <f t="shared" si="311"/>
        <v>41</v>
      </c>
      <c r="Z73" s="2">
        <f t="shared" si="261"/>
        <v>0</v>
      </c>
      <c r="AA73" s="2">
        <f t="shared" ref="AA73:AK88" si="312">AA22-Z22</f>
        <v>40</v>
      </c>
      <c r="AB73" s="2">
        <f t="shared" si="312"/>
        <v>0</v>
      </c>
      <c r="AC73" s="2">
        <f t="shared" si="312"/>
        <v>6</v>
      </c>
      <c r="AD73" s="2">
        <f t="shared" si="312"/>
        <v>139</v>
      </c>
      <c r="AE73" s="2">
        <f t="shared" si="312"/>
        <v>0</v>
      </c>
      <c r="AF73" s="2">
        <f t="shared" si="312"/>
        <v>126.80000000000001</v>
      </c>
      <c r="AG73" s="2">
        <f t="shared" si="312"/>
        <v>0</v>
      </c>
      <c r="AH73" s="2">
        <f t="shared" si="312"/>
        <v>0</v>
      </c>
      <c r="AI73" s="2">
        <f t="shared" si="312"/>
        <v>0</v>
      </c>
      <c r="AJ73" s="2">
        <f t="shared" si="312"/>
        <v>0</v>
      </c>
      <c r="AK73" s="2">
        <f t="shared" si="312"/>
        <v>167.59999999999997</v>
      </c>
      <c r="AL73" s="2">
        <f t="shared" si="263"/>
        <v>0</v>
      </c>
      <c r="AM73" s="2">
        <f t="shared" ref="AM73:AW88" si="313">AM22-AL22</f>
        <v>0</v>
      </c>
      <c r="AN73" s="2">
        <f t="shared" si="313"/>
        <v>0</v>
      </c>
      <c r="AO73" s="2">
        <f t="shared" si="313"/>
        <v>0</v>
      </c>
      <c r="AP73" s="2">
        <f t="shared" si="313"/>
        <v>0</v>
      </c>
      <c r="AQ73" s="2">
        <f t="shared" si="313"/>
        <v>0</v>
      </c>
      <c r="AR73" s="2">
        <f t="shared" si="313"/>
        <v>0</v>
      </c>
      <c r="AS73" s="2">
        <f t="shared" si="313"/>
        <v>0</v>
      </c>
      <c r="AT73" s="2">
        <f t="shared" si="313"/>
        <v>0</v>
      </c>
      <c r="AU73" s="2">
        <f t="shared" si="313"/>
        <v>0</v>
      </c>
      <c r="AV73" s="2">
        <f t="shared" si="313"/>
        <v>1481.7</v>
      </c>
      <c r="AW73" s="2">
        <f t="shared" si="313"/>
        <v>2645.8</v>
      </c>
      <c r="AX73" s="2">
        <f t="shared" si="265"/>
        <v>0</v>
      </c>
      <c r="AY73" s="2">
        <f t="shared" ref="AY73:BI88" si="314">AY22-AX22</f>
        <v>0</v>
      </c>
      <c r="AZ73" s="2">
        <f t="shared" si="314"/>
        <v>22</v>
      </c>
      <c r="BA73" s="2">
        <f t="shared" si="314"/>
        <v>81</v>
      </c>
      <c r="BB73" s="2">
        <f t="shared" si="314"/>
        <v>0</v>
      </c>
      <c r="BC73" s="2">
        <f t="shared" si="314"/>
        <v>0</v>
      </c>
      <c r="BD73" s="2">
        <f t="shared" si="314"/>
        <v>46</v>
      </c>
      <c r="BE73" s="2">
        <f t="shared" si="314"/>
        <v>16</v>
      </c>
      <c r="BF73" s="2">
        <f t="shared" si="314"/>
        <v>113.39999999999998</v>
      </c>
      <c r="BG73" s="2">
        <f t="shared" si="314"/>
        <v>955.50000000000011</v>
      </c>
      <c r="BH73" s="2">
        <f t="shared" si="314"/>
        <v>55.5</v>
      </c>
      <c r="BI73" s="2">
        <f t="shared" si="314"/>
        <v>0</v>
      </c>
      <c r="BJ73" s="2">
        <f t="shared" si="267"/>
        <v>0</v>
      </c>
      <c r="BK73" s="2">
        <f t="shared" ref="BK73:BU88" si="315">BK22-BJ22</f>
        <v>0</v>
      </c>
      <c r="BL73" s="2">
        <f t="shared" si="315"/>
        <v>15.5</v>
      </c>
      <c r="BM73" s="2">
        <f t="shared" si="315"/>
        <v>0</v>
      </c>
      <c r="BN73" s="2">
        <f t="shared" si="315"/>
        <v>0</v>
      </c>
      <c r="BO73" s="2">
        <f t="shared" si="315"/>
        <v>38</v>
      </c>
      <c r="BP73" s="2">
        <f t="shared" si="315"/>
        <v>25</v>
      </c>
      <c r="BQ73" s="2">
        <f t="shared" si="315"/>
        <v>0</v>
      </c>
      <c r="BR73" s="2">
        <f t="shared" si="315"/>
        <v>85</v>
      </c>
      <c r="BS73" s="2">
        <f t="shared" si="315"/>
        <v>75.5</v>
      </c>
      <c r="BT73" s="2">
        <f t="shared" si="315"/>
        <v>56.300000000000011</v>
      </c>
      <c r="BU73" s="2">
        <f t="shared" si="315"/>
        <v>0</v>
      </c>
      <c r="BV73" s="2">
        <f t="shared" si="269"/>
        <v>0</v>
      </c>
      <c r="BW73" s="2">
        <f t="shared" ref="BW73:CG88" si="316">BW22-BV22</f>
        <v>30</v>
      </c>
      <c r="BX73" s="2">
        <f t="shared" si="316"/>
        <v>0</v>
      </c>
      <c r="BY73" s="2">
        <f t="shared" si="316"/>
        <v>0</v>
      </c>
      <c r="BZ73" s="2">
        <f t="shared" si="316"/>
        <v>0</v>
      </c>
      <c r="CA73" s="2">
        <f t="shared" si="316"/>
        <v>0</v>
      </c>
      <c r="CB73" s="2">
        <f t="shared" si="316"/>
        <v>53</v>
      </c>
      <c r="CC73" s="2">
        <f t="shared" si="316"/>
        <v>0</v>
      </c>
      <c r="CD73" s="2">
        <f t="shared" si="316"/>
        <v>3848.6</v>
      </c>
      <c r="CE73" s="2">
        <f t="shared" si="316"/>
        <v>0</v>
      </c>
      <c r="CF73" s="2">
        <f t="shared" si="316"/>
        <v>1.7000000000002728</v>
      </c>
      <c r="CG73" s="2">
        <f t="shared" si="316"/>
        <v>0</v>
      </c>
      <c r="CH73" s="2">
        <f t="shared" si="271"/>
        <v>0</v>
      </c>
      <c r="CI73" s="2">
        <f t="shared" ref="CI73:CS88" si="317">CI22-CH22</f>
        <v>0</v>
      </c>
      <c r="CJ73" s="2">
        <f t="shared" si="317"/>
        <v>0</v>
      </c>
      <c r="CK73" s="2">
        <f t="shared" si="317"/>
        <v>0</v>
      </c>
      <c r="CL73" s="2">
        <f t="shared" si="317"/>
        <v>0</v>
      </c>
      <c r="CM73" s="2">
        <f t="shared" si="317"/>
        <v>0</v>
      </c>
      <c r="CN73" s="2">
        <f t="shared" si="317"/>
        <v>0</v>
      </c>
      <c r="CO73" s="2">
        <f t="shared" si="317"/>
        <v>0</v>
      </c>
      <c r="CP73" s="2">
        <f t="shared" si="317"/>
        <v>0</v>
      </c>
      <c r="CQ73" s="2">
        <f t="shared" si="317"/>
        <v>292.2</v>
      </c>
      <c r="CR73" s="2">
        <f t="shared" si="317"/>
        <v>0.10000000000002274</v>
      </c>
      <c r="CS73" s="2">
        <f t="shared" si="317"/>
        <v>820.90000000000009</v>
      </c>
      <c r="CT73" s="2">
        <f t="shared" si="273"/>
        <v>0</v>
      </c>
      <c r="CU73" s="2">
        <f t="shared" ref="CU73:DE88" si="318">CU22-CT22</f>
        <v>0</v>
      </c>
      <c r="CV73" s="2">
        <f t="shared" si="318"/>
        <v>0</v>
      </c>
      <c r="CW73" s="2">
        <f t="shared" si="318"/>
        <v>0</v>
      </c>
      <c r="CX73" s="2">
        <f t="shared" si="318"/>
        <v>0</v>
      </c>
      <c r="CY73" s="2">
        <f t="shared" si="318"/>
        <v>0</v>
      </c>
      <c r="CZ73" s="2">
        <f t="shared" si="318"/>
        <v>780.5</v>
      </c>
      <c r="DA73" s="2">
        <f t="shared" si="318"/>
        <v>0</v>
      </c>
      <c r="DB73" s="2">
        <f t="shared" si="318"/>
        <v>620.70000000000005</v>
      </c>
      <c r="DC73" s="2">
        <f t="shared" si="318"/>
        <v>0</v>
      </c>
      <c r="DD73" s="2">
        <f t="shared" si="318"/>
        <v>0</v>
      </c>
      <c r="DE73" s="2">
        <f t="shared" si="318"/>
        <v>1058.8</v>
      </c>
      <c r="DF73" s="2">
        <f t="shared" si="275"/>
        <v>0</v>
      </c>
      <c r="DG73" s="2">
        <f t="shared" ref="DG73:DQ88" si="319">DG22-DF22</f>
        <v>69.3</v>
      </c>
      <c r="DH73" s="2">
        <f t="shared" si="319"/>
        <v>0</v>
      </c>
      <c r="DI73" s="2">
        <f t="shared" si="319"/>
        <v>0</v>
      </c>
      <c r="DJ73" s="2">
        <f t="shared" si="319"/>
        <v>43.8</v>
      </c>
      <c r="DK73" s="2">
        <f t="shared" si="319"/>
        <v>726.19999999999993</v>
      </c>
      <c r="DL73" s="2">
        <f t="shared" si="319"/>
        <v>0</v>
      </c>
      <c r="DM73" s="2">
        <f t="shared" si="319"/>
        <v>2.8000000000000682</v>
      </c>
      <c r="DN73" s="2">
        <f t="shared" si="319"/>
        <v>16.799999999999955</v>
      </c>
      <c r="DO73" s="2">
        <f t="shared" si="319"/>
        <v>60.600000000000023</v>
      </c>
      <c r="DP73" s="2">
        <f t="shared" si="319"/>
        <v>48.700000000000045</v>
      </c>
      <c r="DQ73" s="2">
        <f t="shared" si="319"/>
        <v>-225</v>
      </c>
      <c r="DR73" s="2">
        <f t="shared" si="277"/>
        <v>4479.3999999999996</v>
      </c>
      <c r="DS73" s="2">
        <f t="shared" ref="DS73:EC88" si="320">DS22-DR22</f>
        <v>0.1000000000003638</v>
      </c>
      <c r="DT73" s="2">
        <f t="shared" si="320"/>
        <v>0</v>
      </c>
      <c r="DU73" s="2">
        <f t="shared" si="320"/>
        <v>0</v>
      </c>
      <c r="DV73" s="2">
        <f t="shared" si="320"/>
        <v>136.39999999999964</v>
      </c>
      <c r="DW73" s="2">
        <f t="shared" si="320"/>
        <v>0</v>
      </c>
      <c r="DX73" s="2">
        <f t="shared" si="320"/>
        <v>-136.39999999999964</v>
      </c>
      <c r="DY73" s="2">
        <f t="shared" si="320"/>
        <v>0</v>
      </c>
      <c r="DZ73" s="2">
        <f t="shared" si="320"/>
        <v>0</v>
      </c>
      <c r="EA73" s="2">
        <f t="shared" si="320"/>
        <v>0</v>
      </c>
      <c r="EB73" s="2">
        <f t="shared" si="320"/>
        <v>0</v>
      </c>
      <c r="EC73" s="2">
        <f t="shared" si="320"/>
        <v>52.399999999999636</v>
      </c>
      <c r="ED73" s="2">
        <f t="shared" si="279"/>
        <v>5884.8</v>
      </c>
      <c r="EE73" s="2">
        <f t="shared" ref="EE73:EF88" si="321">EE22-ED22</f>
        <v>0</v>
      </c>
      <c r="EF73" s="2">
        <f t="shared" si="321"/>
        <v>0</v>
      </c>
      <c r="EG73" s="2">
        <f t="shared" si="305"/>
        <v>0</v>
      </c>
      <c r="EH73" s="2">
        <f t="shared" si="305"/>
        <v>0</v>
      </c>
      <c r="EI73" s="2">
        <f t="shared" si="305"/>
        <v>0</v>
      </c>
      <c r="EJ73" s="2">
        <f t="shared" si="305"/>
        <v>450</v>
      </c>
      <c r="EK73" s="2">
        <f t="shared" si="305"/>
        <v>0</v>
      </c>
      <c r="EL73" s="2">
        <f t="shared" si="305"/>
        <v>0</v>
      </c>
      <c r="EM73" s="2">
        <f t="shared" si="306"/>
        <v>479.09999999999945</v>
      </c>
      <c r="EN73" s="2">
        <f t="shared" si="282"/>
        <v>0</v>
      </c>
      <c r="EO73" s="2">
        <f t="shared" si="283"/>
        <v>480.70000000000073</v>
      </c>
      <c r="EP73" s="2">
        <f t="shared" si="284"/>
        <v>0</v>
      </c>
      <c r="EQ73" s="2">
        <f t="shared" si="285"/>
        <v>0</v>
      </c>
      <c r="ER73" s="2">
        <f t="shared" si="286"/>
        <v>517.9</v>
      </c>
      <c r="ES73" s="2">
        <f t="shared" si="287"/>
        <v>952.30000000000007</v>
      </c>
      <c r="ET73" s="2">
        <f t="shared" si="287"/>
        <v>0</v>
      </c>
      <c r="EU73" s="2">
        <f t="shared" si="287"/>
        <v>0</v>
      </c>
      <c r="EV73" s="2">
        <f t="shared" si="287"/>
        <v>0</v>
      </c>
      <c r="EW73" s="2">
        <f t="shared" si="287"/>
        <v>0</v>
      </c>
      <c r="EX73" s="2">
        <f t="shared" si="307"/>
        <v>0</v>
      </c>
      <c r="EY73" s="2">
        <f t="shared" si="307"/>
        <v>0</v>
      </c>
      <c r="EZ73" s="2">
        <f t="shared" si="307"/>
        <v>0</v>
      </c>
      <c r="FA73" s="2">
        <f t="shared" si="307"/>
        <v>29939</v>
      </c>
      <c r="FB73" s="2">
        <f t="shared" si="289"/>
        <v>0</v>
      </c>
      <c r="FC73" s="2">
        <f t="shared" si="290"/>
        <v>0</v>
      </c>
      <c r="FD73" s="2">
        <f t="shared" si="290"/>
        <v>30052.5</v>
      </c>
      <c r="FE73" s="2">
        <f t="shared" si="290"/>
        <v>323.20000000000073</v>
      </c>
      <c r="FF73" s="2">
        <f t="shared" si="290"/>
        <v>0</v>
      </c>
      <c r="FG73" s="2">
        <f t="shared" si="290"/>
        <v>0</v>
      </c>
      <c r="FH73" s="2">
        <f t="shared" si="291"/>
        <v>23999.999999999996</v>
      </c>
      <c r="FI73" s="2">
        <f t="shared" si="308"/>
        <v>46000</v>
      </c>
      <c r="FJ73" s="2">
        <f t="shared" si="308"/>
        <v>0</v>
      </c>
      <c r="FK73" s="2">
        <f t="shared" si="293"/>
        <v>0</v>
      </c>
      <c r="FL73" s="2">
        <f t="shared" si="294"/>
        <v>0</v>
      </c>
      <c r="FM73" s="2">
        <f t="shared" si="294"/>
        <v>-2.4999999994179234E-2</v>
      </c>
      <c r="FN73" s="2">
        <f t="shared" si="295"/>
        <v>0</v>
      </c>
      <c r="FO73" s="2">
        <f t="shared" si="296"/>
        <v>0</v>
      </c>
      <c r="FP73" s="2">
        <f t="shared" si="296"/>
        <v>0</v>
      </c>
      <c r="FQ73" s="2">
        <f t="shared" si="296"/>
        <v>0</v>
      </c>
      <c r="FR73" s="2">
        <f t="shared" si="296"/>
        <v>75000</v>
      </c>
      <c r="FS73" s="2">
        <f t="shared" si="296"/>
        <v>0</v>
      </c>
      <c r="FT73" s="2">
        <f t="shared" si="309"/>
        <v>0</v>
      </c>
      <c r="FU73" s="2">
        <f t="shared" si="309"/>
        <v>0</v>
      </c>
      <c r="FV73" s="2">
        <f t="shared" si="309"/>
        <v>0</v>
      </c>
      <c r="FW73" s="2">
        <f t="shared" si="309"/>
        <v>0</v>
      </c>
      <c r="FX73" s="2">
        <f t="shared" si="309"/>
        <v>0</v>
      </c>
      <c r="FY73" s="2">
        <f t="shared" si="309"/>
        <v>6608.4729610000068</v>
      </c>
      <c r="FZ73" s="164">
        <f t="shared" si="298"/>
        <v>0</v>
      </c>
      <c r="GA73" s="2">
        <f t="shared" si="309"/>
        <v>6534.9489450000001</v>
      </c>
      <c r="GB73" s="2">
        <f t="shared" si="309"/>
        <v>0</v>
      </c>
      <c r="GC73" s="2">
        <f t="shared" ref="GC73:GC104" si="322">GC22-GB22</f>
        <v>0</v>
      </c>
      <c r="GD73" s="2">
        <f t="shared" si="299"/>
        <v>0</v>
      </c>
      <c r="GE73" s="2">
        <f t="shared" si="300"/>
        <v>0</v>
      </c>
      <c r="GF73" s="2">
        <f t="shared" si="300"/>
        <v>0</v>
      </c>
      <c r="GG73" s="2">
        <f t="shared" si="301"/>
        <v>0</v>
      </c>
      <c r="GH73" s="2">
        <f t="shared" si="302"/>
        <v>0</v>
      </c>
      <c r="GI73" s="2">
        <f t="shared" si="303"/>
        <v>0</v>
      </c>
      <c r="GJ73" s="2">
        <f t="shared" si="304"/>
        <v>0</v>
      </c>
      <c r="GK73" s="2">
        <f t="shared" si="304"/>
        <v>0</v>
      </c>
    </row>
    <row r="74" spans="1:193" x14ac:dyDescent="0.25">
      <c r="A74" s="81" t="s">
        <v>154</v>
      </c>
      <c r="B74" s="2">
        <f t="shared" si="257"/>
        <v>165441</v>
      </c>
      <c r="C74" s="2">
        <f t="shared" si="310"/>
        <v>115328.20000000001</v>
      </c>
      <c r="D74" s="2">
        <f t="shared" si="310"/>
        <v>177808.39999999997</v>
      </c>
      <c r="E74" s="2">
        <f t="shared" si="310"/>
        <v>95186.5</v>
      </c>
      <c r="F74" s="2">
        <f t="shared" si="310"/>
        <v>118372.20000000007</v>
      </c>
      <c r="G74" s="2">
        <f t="shared" si="310"/>
        <v>108065</v>
      </c>
      <c r="H74" s="2">
        <f t="shared" si="310"/>
        <v>150784.59999999998</v>
      </c>
      <c r="I74" s="2">
        <f t="shared" si="310"/>
        <v>113886.19999999995</v>
      </c>
      <c r="J74" s="2">
        <f t="shared" si="310"/>
        <v>205283.79999999993</v>
      </c>
      <c r="K74" s="2">
        <f t="shared" si="310"/>
        <v>132677.30000000005</v>
      </c>
      <c r="L74" s="2">
        <f t="shared" si="310"/>
        <v>135851.10000000009</v>
      </c>
      <c r="M74" s="2">
        <f t="shared" si="310"/>
        <v>240726.09999999986</v>
      </c>
      <c r="N74" s="2">
        <f t="shared" si="259"/>
        <v>195743.8</v>
      </c>
      <c r="O74" s="2">
        <f t="shared" si="311"/>
        <v>123630.29999999999</v>
      </c>
      <c r="P74" s="2">
        <f t="shared" si="311"/>
        <v>219833.70000000007</v>
      </c>
      <c r="Q74" s="2">
        <f t="shared" si="311"/>
        <v>112591.19999999995</v>
      </c>
      <c r="R74" s="2">
        <f t="shared" si="311"/>
        <v>144500.80000000005</v>
      </c>
      <c r="S74" s="2">
        <f t="shared" si="311"/>
        <v>133572.29999999993</v>
      </c>
      <c r="T74" s="2">
        <f t="shared" si="311"/>
        <v>166454.59999999998</v>
      </c>
      <c r="U74" s="2">
        <f t="shared" si="311"/>
        <v>141955.80000000005</v>
      </c>
      <c r="V74" s="2">
        <f t="shared" si="311"/>
        <v>216430.89999999991</v>
      </c>
      <c r="W74" s="2">
        <f t="shared" si="311"/>
        <v>169784.20000000019</v>
      </c>
      <c r="X74" s="2">
        <f t="shared" si="311"/>
        <v>161081.39999999991</v>
      </c>
      <c r="Y74" s="2">
        <f t="shared" si="311"/>
        <v>241553.60000000009</v>
      </c>
      <c r="Z74" s="2">
        <f t="shared" si="261"/>
        <v>205250.9</v>
      </c>
      <c r="AA74" s="2">
        <f t="shared" si="312"/>
        <v>150603.69999999998</v>
      </c>
      <c r="AB74" s="2">
        <f t="shared" si="312"/>
        <v>222002.40000000002</v>
      </c>
      <c r="AC74" s="2">
        <f t="shared" si="312"/>
        <v>170011.59999999998</v>
      </c>
      <c r="AD74" s="2">
        <f t="shared" si="312"/>
        <v>164697.30000000005</v>
      </c>
      <c r="AE74" s="2">
        <f t="shared" si="312"/>
        <v>169055.49999999988</v>
      </c>
      <c r="AF74" s="2">
        <f t="shared" si="312"/>
        <v>201562.32000000007</v>
      </c>
      <c r="AG74" s="2">
        <f t="shared" si="312"/>
        <v>168554</v>
      </c>
      <c r="AH74" s="2">
        <f t="shared" si="312"/>
        <v>257070.40000000014</v>
      </c>
      <c r="AI74" s="2">
        <f t="shared" si="312"/>
        <v>169679.5</v>
      </c>
      <c r="AJ74" s="2">
        <f t="shared" si="312"/>
        <v>200507.69999999995</v>
      </c>
      <c r="AK74" s="2">
        <f t="shared" si="312"/>
        <v>381436.59999999986</v>
      </c>
      <c r="AL74" s="2">
        <f t="shared" si="263"/>
        <v>265286.2</v>
      </c>
      <c r="AM74" s="2">
        <f t="shared" si="313"/>
        <v>188762.2</v>
      </c>
      <c r="AN74" s="2">
        <f t="shared" si="313"/>
        <v>250369.40000000002</v>
      </c>
      <c r="AO74" s="2">
        <f t="shared" si="313"/>
        <v>203532.59999999998</v>
      </c>
      <c r="AP74" s="2">
        <f t="shared" si="313"/>
        <v>212730.59999999998</v>
      </c>
      <c r="AQ74" s="2">
        <f t="shared" si="313"/>
        <v>198807.5</v>
      </c>
      <c r="AR74" s="2">
        <f t="shared" si="313"/>
        <v>250939.19999999995</v>
      </c>
      <c r="AS74" s="2">
        <f t="shared" si="313"/>
        <v>210153.60000000009</v>
      </c>
      <c r="AT74" s="2">
        <f t="shared" si="313"/>
        <v>270012.80000000005</v>
      </c>
      <c r="AU74" s="2">
        <f t="shared" si="313"/>
        <v>218246.10000000009</v>
      </c>
      <c r="AV74" s="2">
        <f t="shared" si="313"/>
        <v>258802.79999999981</v>
      </c>
      <c r="AW74" s="2">
        <f t="shared" si="313"/>
        <v>408662.79999999981</v>
      </c>
      <c r="AX74" s="2">
        <f t="shared" si="265"/>
        <v>294977.3</v>
      </c>
      <c r="AY74" s="2">
        <f t="shared" si="314"/>
        <v>265902.3</v>
      </c>
      <c r="AZ74" s="2">
        <f t="shared" si="314"/>
        <v>344262.30000000005</v>
      </c>
      <c r="BA74" s="2">
        <f t="shared" si="314"/>
        <v>247443.20000000007</v>
      </c>
      <c r="BB74" s="2">
        <f t="shared" si="314"/>
        <v>248292.5</v>
      </c>
      <c r="BC74" s="2">
        <f t="shared" si="314"/>
        <v>268390.89999999991</v>
      </c>
      <c r="BD74" s="2">
        <f t="shared" si="314"/>
        <v>274067.80000001006</v>
      </c>
      <c r="BE74" s="2">
        <f t="shared" si="314"/>
        <v>243065.79999999003</v>
      </c>
      <c r="BF74" s="2">
        <f t="shared" si="314"/>
        <v>356077.89999999991</v>
      </c>
      <c r="BG74" s="2">
        <f t="shared" si="314"/>
        <v>261295.89999999991</v>
      </c>
      <c r="BH74" s="2">
        <f t="shared" si="314"/>
        <v>323817.5</v>
      </c>
      <c r="BI74" s="2">
        <f t="shared" si="314"/>
        <v>596789.10000000009</v>
      </c>
      <c r="BJ74" s="2">
        <f t="shared" si="267"/>
        <v>347703.3</v>
      </c>
      <c r="BK74" s="2">
        <f t="shared" si="315"/>
        <v>273176.39999999997</v>
      </c>
      <c r="BL74" s="2">
        <f t="shared" si="315"/>
        <v>366770.30000000005</v>
      </c>
      <c r="BM74" s="2">
        <f t="shared" si="315"/>
        <v>262090.60000009998</v>
      </c>
      <c r="BN74" s="2">
        <f t="shared" si="315"/>
        <v>290959.39999990002</v>
      </c>
      <c r="BO74" s="2">
        <f t="shared" si="315"/>
        <v>297170.10000000009</v>
      </c>
      <c r="BP74" s="2">
        <f t="shared" si="315"/>
        <v>307365.70000000997</v>
      </c>
      <c r="BQ74" s="2">
        <f t="shared" si="315"/>
        <v>265269.49999998976</v>
      </c>
      <c r="BR74" s="2">
        <f t="shared" si="315"/>
        <v>367110</v>
      </c>
      <c r="BS74" s="2">
        <f t="shared" si="315"/>
        <v>292548.80000000028</v>
      </c>
      <c r="BT74" s="2">
        <f t="shared" si="315"/>
        <v>292387.19999999972</v>
      </c>
      <c r="BU74" s="2">
        <f t="shared" si="315"/>
        <v>507243.40000000037</v>
      </c>
      <c r="BV74" s="2">
        <f t="shared" si="269"/>
        <v>403317.3</v>
      </c>
      <c r="BW74" s="2">
        <f t="shared" si="316"/>
        <v>295255.7</v>
      </c>
      <c r="BX74" s="2">
        <f t="shared" si="316"/>
        <v>373653.89999999991</v>
      </c>
      <c r="BY74" s="2">
        <f t="shared" si="316"/>
        <v>279197.20000010007</v>
      </c>
      <c r="BZ74" s="2">
        <f t="shared" si="316"/>
        <v>309113.09999990999</v>
      </c>
      <c r="CA74" s="2">
        <f t="shared" si="316"/>
        <v>369155.60000000009</v>
      </c>
      <c r="CB74" s="2">
        <f t="shared" si="316"/>
        <v>322534.90000008978</v>
      </c>
      <c r="CC74" s="2">
        <f t="shared" si="316"/>
        <v>315521.70000000019</v>
      </c>
      <c r="CD74" s="2">
        <f t="shared" si="316"/>
        <v>378814.10000000009</v>
      </c>
      <c r="CE74" s="2">
        <f t="shared" si="316"/>
        <v>313766.60000000009</v>
      </c>
      <c r="CF74" s="2">
        <f t="shared" si="316"/>
        <v>355833.7999998997</v>
      </c>
      <c r="CG74" s="2">
        <f t="shared" si="316"/>
        <v>558802.30000000028</v>
      </c>
      <c r="CH74" s="2">
        <f t="shared" si="271"/>
        <v>468736.5</v>
      </c>
      <c r="CI74" s="2">
        <f t="shared" si="317"/>
        <v>329445.59999999998</v>
      </c>
      <c r="CJ74" s="2">
        <f t="shared" si="317"/>
        <v>392927.70000000007</v>
      </c>
      <c r="CK74" s="2">
        <f t="shared" si="317"/>
        <v>354068.59999999986</v>
      </c>
      <c r="CL74" s="2">
        <f t="shared" si="317"/>
        <v>333267.70000000019</v>
      </c>
      <c r="CM74" s="2">
        <f t="shared" si="317"/>
        <v>366222.79999999981</v>
      </c>
      <c r="CN74" s="2">
        <f t="shared" si="317"/>
        <v>433956.60000000009</v>
      </c>
      <c r="CO74" s="2">
        <f t="shared" si="317"/>
        <v>341684.39999999991</v>
      </c>
      <c r="CP74" s="2">
        <f t="shared" si="317"/>
        <v>408694.70000000019</v>
      </c>
      <c r="CQ74" s="2">
        <f t="shared" si="317"/>
        <v>364761.10000000009</v>
      </c>
      <c r="CR74" s="2">
        <f t="shared" si="317"/>
        <v>379382.59999999963</v>
      </c>
      <c r="CS74" s="2">
        <f t="shared" si="317"/>
        <v>699151</v>
      </c>
      <c r="CT74" s="2">
        <f t="shared" si="273"/>
        <v>474815.1</v>
      </c>
      <c r="CU74" s="2">
        <f t="shared" si="318"/>
        <v>376764.70000000007</v>
      </c>
      <c r="CV74" s="2">
        <f t="shared" si="318"/>
        <v>441066.19999999995</v>
      </c>
      <c r="CW74" s="2">
        <f t="shared" si="318"/>
        <v>366852.30000000005</v>
      </c>
      <c r="CX74" s="2">
        <f t="shared" si="318"/>
        <v>382085.19999999995</v>
      </c>
      <c r="CY74" s="2">
        <f t="shared" si="318"/>
        <v>465308.39999999991</v>
      </c>
      <c r="CZ74" s="2">
        <f t="shared" si="318"/>
        <v>434209.39999999991</v>
      </c>
      <c r="DA74" s="2">
        <f t="shared" si="318"/>
        <v>349728.90000000037</v>
      </c>
      <c r="DB74" s="2">
        <f t="shared" si="318"/>
        <v>479557.5</v>
      </c>
      <c r="DC74" s="2">
        <f t="shared" si="318"/>
        <v>417307</v>
      </c>
      <c r="DD74" s="2">
        <f t="shared" si="318"/>
        <v>424983.29999999981</v>
      </c>
      <c r="DE74" s="2">
        <f t="shared" si="318"/>
        <v>714299.70000000019</v>
      </c>
      <c r="DF74" s="2">
        <f t="shared" si="275"/>
        <v>525993.9</v>
      </c>
      <c r="DG74" s="2">
        <f t="shared" si="319"/>
        <v>345250.29999999993</v>
      </c>
      <c r="DH74" s="2">
        <f t="shared" si="319"/>
        <v>575527.5</v>
      </c>
      <c r="DI74" s="2">
        <f t="shared" si="319"/>
        <v>404473.19999999995</v>
      </c>
      <c r="DJ74" s="2">
        <f t="shared" si="319"/>
        <v>399422.70000000019</v>
      </c>
      <c r="DK74" s="2">
        <f t="shared" si="319"/>
        <v>505072.79999999981</v>
      </c>
      <c r="DL74" s="2">
        <f t="shared" si="319"/>
        <v>433941.5</v>
      </c>
      <c r="DM74" s="2">
        <f t="shared" si="319"/>
        <v>416194</v>
      </c>
      <c r="DN74" s="2">
        <f t="shared" si="319"/>
        <v>545118.89999999991</v>
      </c>
      <c r="DO74" s="2">
        <f t="shared" si="319"/>
        <v>438194.10000000056</v>
      </c>
      <c r="DP74" s="2">
        <f t="shared" si="319"/>
        <v>414285.69999999925</v>
      </c>
      <c r="DQ74" s="2">
        <f t="shared" si="319"/>
        <v>843585.10000000056</v>
      </c>
      <c r="DR74" s="2">
        <f t="shared" si="277"/>
        <v>525372.69999999995</v>
      </c>
      <c r="DS74" s="2">
        <f t="shared" si="320"/>
        <v>414076.9</v>
      </c>
      <c r="DT74" s="2">
        <f t="shared" si="320"/>
        <v>527039.9</v>
      </c>
      <c r="DU74" s="2">
        <f t="shared" si="320"/>
        <v>442530.19999999995</v>
      </c>
      <c r="DV74" s="2">
        <f t="shared" si="320"/>
        <v>398906.69999999995</v>
      </c>
      <c r="DW74" s="2">
        <f t="shared" si="320"/>
        <v>529304.80000000028</v>
      </c>
      <c r="DX74" s="2">
        <f t="shared" si="320"/>
        <v>455858.59999999963</v>
      </c>
      <c r="DY74" s="2">
        <f t="shared" si="320"/>
        <v>385175.80000000028</v>
      </c>
      <c r="DZ74" s="2">
        <f t="shared" si="320"/>
        <v>583329.10000000009</v>
      </c>
      <c r="EA74" s="2">
        <f t="shared" si="320"/>
        <v>490925.39999999944</v>
      </c>
      <c r="EB74" s="2">
        <f t="shared" si="320"/>
        <v>476642.5</v>
      </c>
      <c r="EC74" s="2">
        <f t="shared" si="320"/>
        <v>970122.10000000056</v>
      </c>
      <c r="ED74" s="2">
        <f t="shared" si="279"/>
        <v>561555.5</v>
      </c>
      <c r="EE74" s="2">
        <f t="shared" si="321"/>
        <v>441531.19999999995</v>
      </c>
      <c r="EF74" s="2">
        <f t="shared" si="321"/>
        <v>602678</v>
      </c>
      <c r="EG74" s="2">
        <f t="shared" si="305"/>
        <v>480082.5</v>
      </c>
      <c r="EH74" s="2">
        <f t="shared" si="305"/>
        <v>494827.19999999995</v>
      </c>
      <c r="EI74" s="2">
        <f t="shared" si="305"/>
        <v>538801.89999999991</v>
      </c>
      <c r="EJ74" s="2">
        <f t="shared" si="305"/>
        <v>472616</v>
      </c>
      <c r="EK74" s="2">
        <f t="shared" si="305"/>
        <v>402710.60000000009</v>
      </c>
      <c r="EL74" s="2">
        <f t="shared" si="305"/>
        <v>703095.80000000028</v>
      </c>
      <c r="EM74" s="2">
        <f t="shared" si="306"/>
        <v>544659.20000000019</v>
      </c>
      <c r="EN74" s="2">
        <f t="shared" si="282"/>
        <v>497755</v>
      </c>
      <c r="EO74" s="2">
        <f t="shared" si="283"/>
        <v>1023707.2999999998</v>
      </c>
      <c r="EP74" s="2">
        <f t="shared" si="284"/>
        <v>605524.80000000005</v>
      </c>
      <c r="EQ74" s="2">
        <f t="shared" si="285"/>
        <v>425260.1</v>
      </c>
      <c r="ER74" s="2">
        <f t="shared" si="286"/>
        <v>675055.1</v>
      </c>
      <c r="ES74" s="2">
        <f t="shared" si="287"/>
        <v>537002.89999999991</v>
      </c>
      <c r="ET74" s="2">
        <f t="shared" si="287"/>
        <v>545365.5</v>
      </c>
      <c r="EU74" s="2">
        <f t="shared" si="287"/>
        <v>548721.80000000028</v>
      </c>
      <c r="EV74" s="2">
        <f t="shared" si="287"/>
        <v>515055.59999999963</v>
      </c>
      <c r="EW74" s="2">
        <f t="shared" si="287"/>
        <v>453992.5</v>
      </c>
      <c r="EX74" s="2">
        <f t="shared" si="307"/>
        <v>665998.40000000037</v>
      </c>
      <c r="EY74" s="2">
        <f t="shared" si="307"/>
        <v>574436.70000000019</v>
      </c>
      <c r="EZ74" s="2">
        <f t="shared" si="307"/>
        <v>535579.79999999981</v>
      </c>
      <c r="FA74" s="2">
        <f t="shared" si="307"/>
        <v>913173.70000000019</v>
      </c>
      <c r="FB74" s="2">
        <f t="shared" si="289"/>
        <v>718510</v>
      </c>
      <c r="FC74" s="2">
        <f t="shared" si="290"/>
        <v>466274.60000000009</v>
      </c>
      <c r="FD74" s="2">
        <f t="shared" si="290"/>
        <v>738258</v>
      </c>
      <c r="FE74" s="2">
        <f t="shared" si="290"/>
        <v>574915.29999999981</v>
      </c>
      <c r="FF74" s="2">
        <f t="shared" si="290"/>
        <v>569771.80000000028</v>
      </c>
      <c r="FG74" s="2">
        <f t="shared" si="290"/>
        <v>581277.69999999972</v>
      </c>
      <c r="FH74" s="2">
        <f t="shared" si="291"/>
        <v>629248.39999999991</v>
      </c>
      <c r="FI74" s="2">
        <f t="shared" si="308"/>
        <v>547210.79999999981</v>
      </c>
      <c r="FJ74" s="2">
        <f t="shared" si="308"/>
        <v>682332.70000000019</v>
      </c>
      <c r="FK74" s="2">
        <f t="shared" si="293"/>
        <v>723838.10000000056</v>
      </c>
      <c r="FL74" s="2">
        <f t="shared" si="294"/>
        <v>570426.19999999925</v>
      </c>
      <c r="FM74" s="2">
        <f t="shared" si="294"/>
        <v>1078339.9847661704</v>
      </c>
      <c r="FN74" s="2">
        <f t="shared" si="295"/>
        <v>617831.19999999995</v>
      </c>
      <c r="FO74" s="2">
        <f t="shared" si="296"/>
        <v>571054.63890554011</v>
      </c>
      <c r="FP74" s="2">
        <f t="shared" si="296"/>
        <v>735969.63077844004</v>
      </c>
      <c r="FQ74" s="2">
        <f t="shared" si="296"/>
        <v>534409.47170398012</v>
      </c>
      <c r="FR74" s="2">
        <f t="shared" si="296"/>
        <v>589010.01757366955</v>
      </c>
      <c r="FS74" s="2">
        <f t="shared" si="296"/>
        <v>627535.2170827901</v>
      </c>
      <c r="FT74" s="2">
        <f t="shared" si="309"/>
        <v>587600.04688245011</v>
      </c>
      <c r="FU74" s="2">
        <f t="shared" si="309"/>
        <v>687303.50814624969</v>
      </c>
      <c r="FV74" s="2">
        <f t="shared" si="309"/>
        <v>744930.82096000016</v>
      </c>
      <c r="FW74" s="2">
        <f t="shared" si="309"/>
        <v>539378.24923618045</v>
      </c>
      <c r="FX74" s="2">
        <f t="shared" si="309"/>
        <v>567022.33509007934</v>
      </c>
      <c r="FY74" s="2">
        <f t="shared" si="309"/>
        <v>880201.23880728055</v>
      </c>
      <c r="FZ74" s="164">
        <f t="shared" si="298"/>
        <v>668606.16007868003</v>
      </c>
      <c r="GA74" s="2">
        <f t="shared" si="309"/>
        <v>694960.87644795992</v>
      </c>
      <c r="GB74" s="2">
        <f t="shared" si="309"/>
        <v>770221.37214832008</v>
      </c>
      <c r="GC74" s="2">
        <f t="shared" si="322"/>
        <v>526422.82380073005</v>
      </c>
      <c r="GD74" s="2">
        <f t="shared" si="299"/>
        <v>563526.98680137983</v>
      </c>
      <c r="GE74" s="2">
        <f t="shared" si="300"/>
        <v>669008.93719835021</v>
      </c>
      <c r="GF74" s="2">
        <f t="shared" si="300"/>
        <v>670144.04976222944</v>
      </c>
      <c r="GG74" s="2">
        <f t="shared" si="301"/>
        <v>784983.67993201036</v>
      </c>
      <c r="GH74" s="2">
        <f t="shared" si="302"/>
        <v>693748.66832940001</v>
      </c>
      <c r="GI74" s="2">
        <f t="shared" si="303"/>
        <v>536520.68807668984</v>
      </c>
      <c r="GJ74" s="2">
        <f t="shared" si="304"/>
        <v>611692.38252294995</v>
      </c>
      <c r="GK74" s="2">
        <f t="shared" si="304"/>
        <v>1145191.4523500586</v>
      </c>
    </row>
    <row r="75" spans="1:193" x14ac:dyDescent="0.25">
      <c r="A75" s="80" t="s">
        <v>155</v>
      </c>
      <c r="B75" s="2">
        <f t="shared" si="257"/>
        <v>163029.4</v>
      </c>
      <c r="C75" s="2">
        <f t="shared" si="310"/>
        <v>112028.69999999998</v>
      </c>
      <c r="D75" s="2">
        <f t="shared" si="310"/>
        <v>171563.80000000005</v>
      </c>
      <c r="E75" s="2">
        <f t="shared" si="310"/>
        <v>88882.900000000023</v>
      </c>
      <c r="F75" s="2">
        <f t="shared" si="310"/>
        <v>108616.19999999995</v>
      </c>
      <c r="G75" s="2">
        <f t="shared" si="310"/>
        <v>103454.80000000005</v>
      </c>
      <c r="H75" s="2">
        <f t="shared" si="310"/>
        <v>146066.89999999991</v>
      </c>
      <c r="I75" s="2">
        <f t="shared" si="310"/>
        <v>108772.70000000007</v>
      </c>
      <c r="J75" s="2">
        <f t="shared" si="310"/>
        <v>196475.90000000002</v>
      </c>
      <c r="K75" s="2">
        <f t="shared" si="310"/>
        <v>124220.59999999986</v>
      </c>
      <c r="L75" s="2">
        <f t="shared" si="310"/>
        <v>117365.20000000019</v>
      </c>
      <c r="M75" s="2">
        <f t="shared" si="310"/>
        <v>212083.19999999995</v>
      </c>
      <c r="N75" s="2">
        <f t="shared" si="259"/>
        <v>190681.4</v>
      </c>
      <c r="O75" s="2">
        <f t="shared" si="311"/>
        <v>119430.1</v>
      </c>
      <c r="P75" s="2">
        <f t="shared" si="311"/>
        <v>208803.09999999998</v>
      </c>
      <c r="Q75" s="2">
        <f t="shared" si="311"/>
        <v>106632.70000000007</v>
      </c>
      <c r="R75" s="2">
        <f t="shared" si="311"/>
        <v>128220.69999999995</v>
      </c>
      <c r="S75" s="2">
        <f t="shared" si="311"/>
        <v>122681.40000000002</v>
      </c>
      <c r="T75" s="2">
        <f t="shared" si="311"/>
        <v>146738.40000000002</v>
      </c>
      <c r="U75" s="2">
        <f t="shared" si="311"/>
        <v>128444.80000000005</v>
      </c>
      <c r="V75" s="2">
        <f t="shared" si="311"/>
        <v>199887.5</v>
      </c>
      <c r="W75" s="2">
        <f t="shared" si="311"/>
        <v>155943.09999999986</v>
      </c>
      <c r="X75" s="2">
        <f t="shared" si="311"/>
        <v>140155.30000000005</v>
      </c>
      <c r="Y75" s="2">
        <f t="shared" si="311"/>
        <v>202877.60000000009</v>
      </c>
      <c r="Z75" s="2">
        <f t="shared" si="261"/>
        <v>203541.8</v>
      </c>
      <c r="AA75" s="2">
        <f t="shared" si="312"/>
        <v>140920.70000000001</v>
      </c>
      <c r="AB75" s="2">
        <f t="shared" si="312"/>
        <v>202152.40000000002</v>
      </c>
      <c r="AC75" s="2">
        <f t="shared" si="312"/>
        <v>131412.90000000002</v>
      </c>
      <c r="AD75" s="2">
        <f t="shared" si="312"/>
        <v>155703.59999999998</v>
      </c>
      <c r="AE75" s="2">
        <f t="shared" si="312"/>
        <v>145512.40000000002</v>
      </c>
      <c r="AF75" s="2">
        <f t="shared" si="312"/>
        <v>165179.5</v>
      </c>
      <c r="AG75" s="2">
        <f t="shared" si="312"/>
        <v>161058.19999999995</v>
      </c>
      <c r="AH75" s="2">
        <f t="shared" si="312"/>
        <v>213895.89999999991</v>
      </c>
      <c r="AI75" s="2">
        <f t="shared" si="312"/>
        <v>153258.20000000019</v>
      </c>
      <c r="AJ75" s="2">
        <f t="shared" si="312"/>
        <v>187805</v>
      </c>
      <c r="AK75" s="2">
        <f t="shared" si="312"/>
        <v>259363</v>
      </c>
      <c r="AL75" s="2">
        <f t="shared" si="263"/>
        <v>237809.1</v>
      </c>
      <c r="AM75" s="2">
        <f t="shared" si="313"/>
        <v>179843.9</v>
      </c>
      <c r="AN75" s="2">
        <f t="shared" si="313"/>
        <v>242261.19999999995</v>
      </c>
      <c r="AO75" s="2">
        <f t="shared" si="313"/>
        <v>177490.90000000002</v>
      </c>
      <c r="AP75" s="2">
        <f t="shared" si="313"/>
        <v>188855.5</v>
      </c>
      <c r="AQ75" s="2">
        <f t="shared" si="313"/>
        <v>186239.00000000012</v>
      </c>
      <c r="AR75" s="2">
        <f t="shared" si="313"/>
        <v>214131.79999999981</v>
      </c>
      <c r="AS75" s="2">
        <f t="shared" si="313"/>
        <v>190414.40000000014</v>
      </c>
      <c r="AT75" s="2">
        <f t="shared" si="313"/>
        <v>247490.5</v>
      </c>
      <c r="AU75" s="2">
        <f t="shared" si="313"/>
        <v>199339.5</v>
      </c>
      <c r="AV75" s="2">
        <f t="shared" si="313"/>
        <v>217601.30000000005</v>
      </c>
      <c r="AW75" s="2">
        <f t="shared" si="313"/>
        <v>353327.60000000009</v>
      </c>
      <c r="AX75" s="2">
        <f t="shared" si="265"/>
        <v>289431</v>
      </c>
      <c r="AY75" s="2">
        <f t="shared" si="314"/>
        <v>245499</v>
      </c>
      <c r="AZ75" s="2">
        <f t="shared" si="314"/>
        <v>316993.69999999995</v>
      </c>
      <c r="BA75" s="2">
        <f t="shared" si="314"/>
        <v>221002.60000000009</v>
      </c>
      <c r="BB75" s="2">
        <f t="shared" si="314"/>
        <v>225239.69999999995</v>
      </c>
      <c r="BC75" s="2">
        <f t="shared" si="314"/>
        <v>237357.39999999991</v>
      </c>
      <c r="BD75" s="2">
        <f t="shared" si="314"/>
        <v>252381.20000000019</v>
      </c>
      <c r="BE75" s="2">
        <f t="shared" si="314"/>
        <v>233613.69999999995</v>
      </c>
      <c r="BF75" s="2">
        <f t="shared" si="314"/>
        <v>323537.09999999986</v>
      </c>
      <c r="BG75" s="2">
        <f t="shared" si="314"/>
        <v>230666.5</v>
      </c>
      <c r="BH75" s="2">
        <f t="shared" si="314"/>
        <v>264142.5</v>
      </c>
      <c r="BI75" s="2">
        <f t="shared" si="314"/>
        <v>435812.5</v>
      </c>
      <c r="BJ75" s="2">
        <f t="shared" si="267"/>
        <v>346051.7</v>
      </c>
      <c r="BK75" s="2">
        <f t="shared" si="315"/>
        <v>253884.7</v>
      </c>
      <c r="BL75" s="2">
        <f t="shared" si="315"/>
        <v>334573</v>
      </c>
      <c r="BM75" s="2">
        <f t="shared" si="315"/>
        <v>251133.70000000007</v>
      </c>
      <c r="BN75" s="2">
        <f t="shared" si="315"/>
        <v>254961.79999999981</v>
      </c>
      <c r="BO75" s="2">
        <f t="shared" si="315"/>
        <v>281567.20000000019</v>
      </c>
      <c r="BP75" s="2">
        <f t="shared" si="315"/>
        <v>286544.89999999991</v>
      </c>
      <c r="BQ75" s="2">
        <f t="shared" si="315"/>
        <v>241650.20000000019</v>
      </c>
      <c r="BR75" s="2">
        <f t="shared" si="315"/>
        <v>340281.69999999972</v>
      </c>
      <c r="BS75" s="2">
        <f t="shared" si="315"/>
        <v>263453.70000000019</v>
      </c>
      <c r="BT75" s="2">
        <f t="shared" si="315"/>
        <v>265476.39999999991</v>
      </c>
      <c r="BU75" s="2">
        <f t="shared" si="315"/>
        <v>446580.20000000019</v>
      </c>
      <c r="BV75" s="2">
        <f t="shared" si="269"/>
        <v>384193.5</v>
      </c>
      <c r="BW75" s="2">
        <f t="shared" si="316"/>
        <v>275368</v>
      </c>
      <c r="BX75" s="2">
        <f t="shared" si="316"/>
        <v>359620.80000000005</v>
      </c>
      <c r="BY75" s="2">
        <f t="shared" si="316"/>
        <v>271028.69999999995</v>
      </c>
      <c r="BZ75" s="2">
        <f t="shared" si="316"/>
        <v>282002</v>
      </c>
      <c r="CA75" s="2">
        <f t="shared" si="316"/>
        <v>325176.5</v>
      </c>
      <c r="CB75" s="2">
        <f t="shared" si="316"/>
        <v>303555.39999999991</v>
      </c>
      <c r="CC75" s="2">
        <f t="shared" si="316"/>
        <v>283576.89999999991</v>
      </c>
      <c r="CD75" s="2">
        <f t="shared" si="316"/>
        <v>354882.70000000019</v>
      </c>
      <c r="CE75" s="2">
        <f t="shared" si="316"/>
        <v>289438.70000000019</v>
      </c>
      <c r="CF75" s="2">
        <f t="shared" si="316"/>
        <v>305573.69999999972</v>
      </c>
      <c r="CG75" s="2">
        <f t="shared" si="316"/>
        <v>509239</v>
      </c>
      <c r="CH75" s="2">
        <f t="shared" si="271"/>
        <v>432664.5</v>
      </c>
      <c r="CI75" s="2">
        <f t="shared" si="317"/>
        <v>304844</v>
      </c>
      <c r="CJ75" s="2">
        <f t="shared" si="317"/>
        <v>359674.39999999991</v>
      </c>
      <c r="CK75" s="2">
        <f t="shared" si="317"/>
        <v>338010.80000000005</v>
      </c>
      <c r="CL75" s="2">
        <f t="shared" si="317"/>
        <v>319983.69999999995</v>
      </c>
      <c r="CM75" s="2">
        <f t="shared" si="317"/>
        <v>355739.5</v>
      </c>
      <c r="CN75" s="2">
        <f t="shared" si="317"/>
        <v>401671.70000000019</v>
      </c>
      <c r="CO75" s="2">
        <f t="shared" si="317"/>
        <v>310116.69999999972</v>
      </c>
      <c r="CP75" s="2">
        <f t="shared" si="317"/>
        <v>398561.5</v>
      </c>
      <c r="CQ75" s="2">
        <f t="shared" si="317"/>
        <v>317287.60000000009</v>
      </c>
      <c r="CR75" s="2">
        <f t="shared" si="317"/>
        <v>345499.39999999991</v>
      </c>
      <c r="CS75" s="2">
        <f t="shared" si="317"/>
        <v>587793.29999999981</v>
      </c>
      <c r="CT75" s="2">
        <f t="shared" si="273"/>
        <v>465999</v>
      </c>
      <c r="CU75" s="2">
        <f t="shared" si="318"/>
        <v>336434.6</v>
      </c>
      <c r="CV75" s="2">
        <f t="shared" si="318"/>
        <v>398543.70000000007</v>
      </c>
      <c r="CW75" s="2">
        <f t="shared" si="318"/>
        <v>341289</v>
      </c>
      <c r="CX75" s="2">
        <f t="shared" si="318"/>
        <v>350068.30000000005</v>
      </c>
      <c r="CY75" s="2">
        <f t="shared" si="318"/>
        <v>418227.79999999981</v>
      </c>
      <c r="CZ75" s="2">
        <f t="shared" si="318"/>
        <v>382013</v>
      </c>
      <c r="DA75" s="2">
        <f t="shared" si="318"/>
        <v>334474.5</v>
      </c>
      <c r="DB75" s="2">
        <f t="shared" si="318"/>
        <v>445758.70000000019</v>
      </c>
      <c r="DC75" s="2">
        <f t="shared" si="318"/>
        <v>397679.60000000009</v>
      </c>
      <c r="DD75" s="2">
        <f t="shared" si="318"/>
        <v>373670</v>
      </c>
      <c r="DE75" s="2">
        <f t="shared" si="318"/>
        <v>616951.89999999944</v>
      </c>
      <c r="DF75" s="2">
        <f t="shared" si="275"/>
        <v>509991.6</v>
      </c>
      <c r="DG75" s="2">
        <f t="shared" si="319"/>
        <v>333372</v>
      </c>
      <c r="DH75" s="2">
        <f t="shared" si="319"/>
        <v>494239.1</v>
      </c>
      <c r="DI75" s="2">
        <f t="shared" si="319"/>
        <v>369897.69999999995</v>
      </c>
      <c r="DJ75" s="2">
        <f t="shared" si="319"/>
        <v>368604.10000000009</v>
      </c>
      <c r="DK75" s="2">
        <f t="shared" si="319"/>
        <v>464407.20000000019</v>
      </c>
      <c r="DL75" s="2">
        <f t="shared" si="319"/>
        <v>407793.79999999981</v>
      </c>
      <c r="DM75" s="2">
        <f t="shared" si="319"/>
        <v>353735.29999999981</v>
      </c>
      <c r="DN75" s="2">
        <f t="shared" si="319"/>
        <v>504051.40000000037</v>
      </c>
      <c r="DO75" s="2">
        <f t="shared" si="319"/>
        <v>411903.29999999981</v>
      </c>
      <c r="DP75" s="2">
        <f t="shared" si="319"/>
        <v>386532.59999999963</v>
      </c>
      <c r="DQ75" s="2">
        <f t="shared" si="319"/>
        <v>712793.20000000019</v>
      </c>
      <c r="DR75" s="2">
        <f t="shared" si="277"/>
        <v>519051.7</v>
      </c>
      <c r="DS75" s="2">
        <f t="shared" si="320"/>
        <v>358823.7</v>
      </c>
      <c r="DT75" s="2">
        <f t="shared" si="320"/>
        <v>517528.29999999993</v>
      </c>
      <c r="DU75" s="2">
        <f t="shared" si="320"/>
        <v>418286.10000000009</v>
      </c>
      <c r="DV75" s="2">
        <f t="shared" si="320"/>
        <v>376601.59999999986</v>
      </c>
      <c r="DW75" s="2">
        <f t="shared" si="320"/>
        <v>478244.10000000009</v>
      </c>
      <c r="DX75" s="2">
        <f t="shared" si="320"/>
        <v>429835.29999999981</v>
      </c>
      <c r="DY75" s="2">
        <f t="shared" si="320"/>
        <v>363762.5</v>
      </c>
      <c r="DZ75" s="2">
        <f t="shared" si="320"/>
        <v>539606.20000000019</v>
      </c>
      <c r="EA75" s="2">
        <f t="shared" si="320"/>
        <v>452027.70000000019</v>
      </c>
      <c r="EB75" s="2">
        <f t="shared" si="320"/>
        <v>415011</v>
      </c>
      <c r="EC75" s="2">
        <f t="shared" si="320"/>
        <v>755202.89999999944</v>
      </c>
      <c r="ED75" s="2">
        <f t="shared" si="279"/>
        <v>536726.69999999995</v>
      </c>
      <c r="EE75" s="2">
        <f t="shared" si="321"/>
        <v>393300.30000000005</v>
      </c>
      <c r="EF75" s="2">
        <f t="shared" si="321"/>
        <v>567894.80000000005</v>
      </c>
      <c r="EG75" s="2">
        <f t="shared" si="305"/>
        <v>451836</v>
      </c>
      <c r="EH75" s="2">
        <f t="shared" si="305"/>
        <v>442464.80000000005</v>
      </c>
      <c r="EI75" s="2">
        <f t="shared" si="305"/>
        <v>508666.5</v>
      </c>
      <c r="EJ75" s="2">
        <f t="shared" si="305"/>
        <v>432734.60000000009</v>
      </c>
      <c r="EK75" s="2">
        <f t="shared" si="305"/>
        <v>381165.29999999981</v>
      </c>
      <c r="EL75" s="2">
        <f t="shared" si="305"/>
        <v>638665.5</v>
      </c>
      <c r="EM75" s="2">
        <f t="shared" si="306"/>
        <v>518440.09999999963</v>
      </c>
      <c r="EN75" s="2">
        <f t="shared" si="282"/>
        <v>432745.5</v>
      </c>
      <c r="EO75" s="2">
        <f t="shared" si="283"/>
        <v>809435</v>
      </c>
      <c r="EP75" s="2">
        <f t="shared" si="284"/>
        <v>599697</v>
      </c>
      <c r="EQ75" s="2">
        <f t="shared" si="285"/>
        <v>402709.80000000005</v>
      </c>
      <c r="ER75" s="2">
        <f t="shared" si="286"/>
        <v>631252</v>
      </c>
      <c r="ES75" s="2">
        <f t="shared" si="287"/>
        <v>504370.99999999977</v>
      </c>
      <c r="ET75" s="2">
        <f t="shared" si="287"/>
        <v>479764.70000000019</v>
      </c>
      <c r="EU75" s="2">
        <f t="shared" si="287"/>
        <v>531223.10000000009</v>
      </c>
      <c r="EV75" s="2">
        <f t="shared" si="287"/>
        <v>468737.29999999981</v>
      </c>
      <c r="EW75" s="2">
        <f t="shared" si="287"/>
        <v>429486</v>
      </c>
      <c r="EX75" s="2">
        <f t="shared" si="307"/>
        <v>623888.89999999991</v>
      </c>
      <c r="EY75" s="2">
        <f t="shared" si="307"/>
        <v>547340.70000000019</v>
      </c>
      <c r="EZ75" s="2">
        <f t="shared" si="307"/>
        <v>487753.59999999963</v>
      </c>
      <c r="FA75" s="2">
        <f t="shared" si="307"/>
        <v>808750.30000000075</v>
      </c>
      <c r="FB75" s="2">
        <f t="shared" si="289"/>
        <v>637565.69999999995</v>
      </c>
      <c r="FC75" s="2">
        <f t="shared" si="290"/>
        <v>449219.19999999995</v>
      </c>
      <c r="FD75" s="2">
        <f t="shared" si="290"/>
        <v>664178</v>
      </c>
      <c r="FE75" s="2">
        <f t="shared" si="290"/>
        <v>556068.5</v>
      </c>
      <c r="FF75" s="2">
        <f t="shared" si="290"/>
        <v>505938.20000000019</v>
      </c>
      <c r="FG75" s="2">
        <f t="shared" si="290"/>
        <v>535552.69999999972</v>
      </c>
      <c r="FH75" s="2">
        <f t="shared" si="291"/>
        <v>590797.80000000028</v>
      </c>
      <c r="FI75" s="2">
        <f t="shared" si="308"/>
        <v>505774.89999999991</v>
      </c>
      <c r="FJ75" s="2">
        <f t="shared" si="308"/>
        <v>660280.5</v>
      </c>
      <c r="FK75" s="2">
        <f t="shared" si="293"/>
        <v>588755</v>
      </c>
      <c r="FL75" s="2">
        <f t="shared" si="294"/>
        <v>516853.20000000019</v>
      </c>
      <c r="FM75" s="2">
        <f t="shared" si="294"/>
        <v>918688.31268456951</v>
      </c>
      <c r="FN75" s="2">
        <f t="shared" si="295"/>
        <v>610811.5</v>
      </c>
      <c r="FO75" s="2">
        <f t="shared" si="296"/>
        <v>552890.83890554006</v>
      </c>
      <c r="FP75" s="2">
        <f t="shared" si="296"/>
        <v>679016.25080100982</v>
      </c>
      <c r="FQ75" s="2">
        <f t="shared" si="296"/>
        <v>512182.52966958005</v>
      </c>
      <c r="FR75" s="2">
        <f t="shared" si="296"/>
        <v>550314.7975569102</v>
      </c>
      <c r="FS75" s="2">
        <f t="shared" si="296"/>
        <v>595441.61990513979</v>
      </c>
      <c r="FT75" s="2">
        <f t="shared" si="309"/>
        <v>557751.84186834004</v>
      </c>
      <c r="FU75" s="2">
        <f t="shared" si="309"/>
        <v>668076.4917531102</v>
      </c>
      <c r="FV75" s="2">
        <f t="shared" si="309"/>
        <v>689181.8306201594</v>
      </c>
      <c r="FW75" s="2">
        <f t="shared" si="309"/>
        <v>513403.28576325066</v>
      </c>
      <c r="FX75" s="2">
        <f t="shared" si="309"/>
        <v>502066.69265973009</v>
      </c>
      <c r="FY75" s="2">
        <f t="shared" si="309"/>
        <v>806231.80092149973</v>
      </c>
      <c r="FZ75" s="164">
        <f t="shared" si="298"/>
        <v>658639.03310190002</v>
      </c>
      <c r="GA75" s="2">
        <f t="shared" si="309"/>
        <v>644333.12996791</v>
      </c>
      <c r="GB75" s="2">
        <f t="shared" si="309"/>
        <v>707264.30487778992</v>
      </c>
      <c r="GC75" s="2">
        <f t="shared" si="322"/>
        <v>492760.78581912024</v>
      </c>
      <c r="GD75" s="2">
        <f t="shared" si="299"/>
        <v>501076.13738088962</v>
      </c>
      <c r="GE75" s="2">
        <f t="shared" si="300"/>
        <v>645823.25177189009</v>
      </c>
      <c r="GF75" s="2">
        <f t="shared" si="300"/>
        <v>616333.08496550983</v>
      </c>
      <c r="GG75" s="2">
        <f t="shared" si="301"/>
        <v>754212.87257164996</v>
      </c>
      <c r="GH75" s="2">
        <f t="shared" si="302"/>
        <v>645424.59157439042</v>
      </c>
      <c r="GI75" s="2">
        <f t="shared" si="303"/>
        <v>487994.55876586959</v>
      </c>
      <c r="GJ75" s="2">
        <f t="shared" si="304"/>
        <v>550688.87548597995</v>
      </c>
      <c r="GK75" s="2">
        <f t="shared" si="304"/>
        <v>1031962.1728783892</v>
      </c>
    </row>
    <row r="76" spans="1:193" x14ac:dyDescent="0.25">
      <c r="A76" s="81" t="s">
        <v>156</v>
      </c>
      <c r="B76" s="2">
        <f t="shared" si="257"/>
        <v>65300.3</v>
      </c>
      <c r="C76" s="2">
        <f t="shared" si="310"/>
        <v>46229.899999999994</v>
      </c>
      <c r="D76" s="2">
        <f t="shared" si="310"/>
        <v>47296.800000000003</v>
      </c>
      <c r="E76" s="2">
        <f t="shared" si="310"/>
        <v>43950.399999999994</v>
      </c>
      <c r="F76" s="2">
        <f t="shared" si="310"/>
        <v>44187.600000000006</v>
      </c>
      <c r="G76" s="2">
        <f t="shared" si="310"/>
        <v>47785.700000000012</v>
      </c>
      <c r="H76" s="2">
        <f t="shared" si="310"/>
        <v>44559.200000000012</v>
      </c>
      <c r="I76" s="2">
        <f t="shared" si="310"/>
        <v>42358.699999999953</v>
      </c>
      <c r="J76" s="2">
        <f t="shared" si="310"/>
        <v>68798.900000000023</v>
      </c>
      <c r="K76" s="2">
        <f t="shared" si="310"/>
        <v>52959.700000000012</v>
      </c>
      <c r="L76" s="2">
        <f t="shared" si="310"/>
        <v>45354.299999999988</v>
      </c>
      <c r="M76" s="2">
        <f t="shared" si="310"/>
        <v>86382.099999999977</v>
      </c>
      <c r="N76" s="2">
        <f t="shared" si="259"/>
        <v>78913.600000000006</v>
      </c>
      <c r="O76" s="2">
        <f t="shared" si="311"/>
        <v>51218</v>
      </c>
      <c r="P76" s="2">
        <f t="shared" si="311"/>
        <v>47401.5</v>
      </c>
      <c r="Q76" s="2">
        <f t="shared" si="311"/>
        <v>47694.100000000006</v>
      </c>
      <c r="R76" s="2">
        <f t="shared" si="311"/>
        <v>49686.5</v>
      </c>
      <c r="S76" s="2">
        <f t="shared" si="311"/>
        <v>54560.200000000012</v>
      </c>
      <c r="T76" s="2">
        <f t="shared" si="311"/>
        <v>48495.299999999988</v>
      </c>
      <c r="U76" s="2">
        <f t="shared" si="311"/>
        <v>51988</v>
      </c>
      <c r="V76" s="2">
        <f t="shared" si="311"/>
        <v>79839.799999999988</v>
      </c>
      <c r="W76" s="2">
        <f t="shared" si="311"/>
        <v>57451.699999999953</v>
      </c>
      <c r="X76" s="2">
        <f t="shared" si="311"/>
        <v>51997.600000000093</v>
      </c>
      <c r="Y76" s="2">
        <f t="shared" si="311"/>
        <v>94230.599999999977</v>
      </c>
      <c r="Z76" s="2">
        <f t="shared" si="261"/>
        <v>91720</v>
      </c>
      <c r="AA76" s="2">
        <f t="shared" si="312"/>
        <v>55240.899999999994</v>
      </c>
      <c r="AB76" s="2">
        <f t="shared" si="312"/>
        <v>58957.399999999994</v>
      </c>
      <c r="AC76" s="2">
        <f t="shared" si="312"/>
        <v>57883.200000000012</v>
      </c>
      <c r="AD76" s="2">
        <f t="shared" si="312"/>
        <v>65577.099999999977</v>
      </c>
      <c r="AE76" s="2">
        <f t="shared" si="312"/>
        <v>67591.100000000035</v>
      </c>
      <c r="AF76" s="2">
        <f t="shared" si="312"/>
        <v>62321.299999999988</v>
      </c>
      <c r="AG76" s="2">
        <f t="shared" si="312"/>
        <v>65860.099999999977</v>
      </c>
      <c r="AH76" s="2">
        <f t="shared" si="312"/>
        <v>65077.300000000047</v>
      </c>
      <c r="AI76" s="2">
        <f t="shared" si="312"/>
        <v>65991.79999999993</v>
      </c>
      <c r="AJ76" s="2">
        <f t="shared" si="312"/>
        <v>76727.800000000047</v>
      </c>
      <c r="AK76" s="2">
        <f t="shared" si="312"/>
        <v>123564.09999999998</v>
      </c>
      <c r="AL76" s="2">
        <f t="shared" si="263"/>
        <v>116342.7</v>
      </c>
      <c r="AM76" s="2">
        <f t="shared" si="313"/>
        <v>77662.099999999991</v>
      </c>
      <c r="AN76" s="2">
        <f t="shared" si="313"/>
        <v>79651.799999999988</v>
      </c>
      <c r="AO76" s="2">
        <f t="shared" si="313"/>
        <v>84436.800000000047</v>
      </c>
      <c r="AP76" s="2">
        <f t="shared" si="313"/>
        <v>83302.099999999977</v>
      </c>
      <c r="AQ76" s="2">
        <f t="shared" si="313"/>
        <v>89995.199999999953</v>
      </c>
      <c r="AR76" s="2">
        <f t="shared" si="313"/>
        <v>81091.5</v>
      </c>
      <c r="AS76" s="2">
        <f t="shared" si="313"/>
        <v>81330.800000000047</v>
      </c>
      <c r="AT76" s="2">
        <f t="shared" si="313"/>
        <v>86422.400000000023</v>
      </c>
      <c r="AU76" s="2">
        <f t="shared" si="313"/>
        <v>91139.199999999953</v>
      </c>
      <c r="AV76" s="2">
        <f t="shared" si="313"/>
        <v>87739.400000000023</v>
      </c>
      <c r="AW76" s="2">
        <f t="shared" si="313"/>
        <v>155671.60000000009</v>
      </c>
      <c r="AX76" s="2">
        <f t="shared" si="265"/>
        <v>149233.4</v>
      </c>
      <c r="AY76" s="2">
        <f t="shared" si="314"/>
        <v>88895.800000000017</v>
      </c>
      <c r="AZ76" s="2">
        <f t="shared" si="314"/>
        <v>108337.20000000001</v>
      </c>
      <c r="BA76" s="2">
        <f t="shared" si="314"/>
        <v>98903.699999999953</v>
      </c>
      <c r="BB76" s="2">
        <f t="shared" si="314"/>
        <v>97685.20000000007</v>
      </c>
      <c r="BC76" s="2">
        <f t="shared" si="314"/>
        <v>111937.89999999991</v>
      </c>
      <c r="BD76" s="2">
        <f t="shared" si="314"/>
        <v>97461.70000000007</v>
      </c>
      <c r="BE76" s="2">
        <f t="shared" si="314"/>
        <v>99369.900000000023</v>
      </c>
      <c r="BF76" s="2">
        <f t="shared" si="314"/>
        <v>103646.79999999993</v>
      </c>
      <c r="BG76" s="2">
        <f t="shared" si="314"/>
        <v>100092.40000000002</v>
      </c>
      <c r="BH76" s="2">
        <f t="shared" si="314"/>
        <v>104967</v>
      </c>
      <c r="BI76" s="2">
        <f t="shared" si="314"/>
        <v>188627.30000000005</v>
      </c>
      <c r="BJ76" s="2">
        <f t="shared" si="267"/>
        <v>174509.9</v>
      </c>
      <c r="BK76" s="2">
        <f t="shared" si="315"/>
        <v>115606.6</v>
      </c>
      <c r="BL76" s="2">
        <f t="shared" si="315"/>
        <v>101462.70000000001</v>
      </c>
      <c r="BM76" s="2">
        <f t="shared" si="315"/>
        <v>112226</v>
      </c>
      <c r="BN76" s="2">
        <f t="shared" si="315"/>
        <v>112802.79999999999</v>
      </c>
      <c r="BO76" s="2">
        <f t="shared" si="315"/>
        <v>122809.59999999998</v>
      </c>
      <c r="BP76" s="2">
        <f t="shared" si="315"/>
        <v>109753.59999999998</v>
      </c>
      <c r="BQ76" s="2">
        <f t="shared" si="315"/>
        <v>109859.60000000009</v>
      </c>
      <c r="BR76" s="2">
        <f t="shared" si="315"/>
        <v>115252.80000000005</v>
      </c>
      <c r="BS76" s="2">
        <f t="shared" si="315"/>
        <v>110670.89999999991</v>
      </c>
      <c r="BT76" s="2">
        <f t="shared" si="315"/>
        <v>117683.19999999995</v>
      </c>
      <c r="BU76" s="2">
        <f t="shared" si="315"/>
        <v>210959.69999999995</v>
      </c>
      <c r="BV76" s="2">
        <f t="shared" si="269"/>
        <v>194038.9</v>
      </c>
      <c r="BW76" s="2">
        <f t="shared" si="316"/>
        <v>123967.1</v>
      </c>
      <c r="BX76" s="2">
        <f t="shared" si="316"/>
        <v>121286</v>
      </c>
      <c r="BY76" s="2">
        <f t="shared" si="316"/>
        <v>117064.19999999995</v>
      </c>
      <c r="BZ76" s="2">
        <f t="shared" si="316"/>
        <v>118492.10000000009</v>
      </c>
      <c r="CA76" s="2">
        <f t="shared" si="316"/>
        <v>134368.29999999993</v>
      </c>
      <c r="CB76" s="2">
        <f t="shared" si="316"/>
        <v>114441.09999999998</v>
      </c>
      <c r="CC76" s="2">
        <f t="shared" si="316"/>
        <v>122537.70000000007</v>
      </c>
      <c r="CD76" s="2">
        <f t="shared" si="316"/>
        <v>124660.40000000002</v>
      </c>
      <c r="CE76" s="2">
        <f t="shared" si="316"/>
        <v>124357.59999999986</v>
      </c>
      <c r="CF76" s="2">
        <f t="shared" si="316"/>
        <v>119853.30000000005</v>
      </c>
      <c r="CG76" s="2">
        <f t="shared" si="316"/>
        <v>231979.90000000014</v>
      </c>
      <c r="CH76" s="2">
        <f t="shared" si="271"/>
        <v>210357.8</v>
      </c>
      <c r="CI76" s="2">
        <f t="shared" si="317"/>
        <v>137719.10000000003</v>
      </c>
      <c r="CJ76" s="2">
        <f t="shared" si="317"/>
        <v>125781</v>
      </c>
      <c r="CK76" s="2">
        <f t="shared" si="317"/>
        <v>134166.09999999998</v>
      </c>
      <c r="CL76" s="2">
        <f t="shared" si="317"/>
        <v>130944.90000000002</v>
      </c>
      <c r="CM76" s="2">
        <f t="shared" si="317"/>
        <v>149257.79999999993</v>
      </c>
      <c r="CN76" s="2">
        <f t="shared" si="317"/>
        <v>132109.30000000005</v>
      </c>
      <c r="CO76" s="2">
        <f t="shared" si="317"/>
        <v>133652</v>
      </c>
      <c r="CP76" s="2">
        <f t="shared" si="317"/>
        <v>138014.60000000009</v>
      </c>
      <c r="CQ76" s="2">
        <f t="shared" si="317"/>
        <v>136311.89999999991</v>
      </c>
      <c r="CR76" s="2">
        <f t="shared" si="317"/>
        <v>137426.89999999991</v>
      </c>
      <c r="CS76" s="2">
        <f t="shared" si="317"/>
        <v>251642.80000000005</v>
      </c>
      <c r="CT76" s="2">
        <f t="shared" si="273"/>
        <v>233522.6</v>
      </c>
      <c r="CU76" s="2">
        <f t="shared" si="318"/>
        <v>146197.6</v>
      </c>
      <c r="CV76" s="2">
        <f t="shared" si="318"/>
        <v>135463.79999999999</v>
      </c>
      <c r="CW76" s="2">
        <f t="shared" si="318"/>
        <v>135544.80000000005</v>
      </c>
      <c r="CX76" s="2">
        <f t="shared" si="318"/>
        <v>148063.5</v>
      </c>
      <c r="CY76" s="2">
        <f t="shared" si="318"/>
        <v>157923.69999999995</v>
      </c>
      <c r="CZ76" s="2">
        <f t="shared" si="318"/>
        <v>142026</v>
      </c>
      <c r="DA76" s="2">
        <f t="shared" si="318"/>
        <v>150537.39999999991</v>
      </c>
      <c r="DB76" s="2">
        <f t="shared" si="318"/>
        <v>147190.80000000005</v>
      </c>
      <c r="DC76" s="2">
        <f t="shared" si="318"/>
        <v>144460.10000000009</v>
      </c>
      <c r="DD76" s="2">
        <f t="shared" si="318"/>
        <v>155337.30000000005</v>
      </c>
      <c r="DE76" s="2">
        <f t="shared" si="318"/>
        <v>272265.09999999986</v>
      </c>
      <c r="DF76" s="2">
        <f t="shared" si="275"/>
        <v>251426.8</v>
      </c>
      <c r="DG76" s="2">
        <f t="shared" si="319"/>
        <v>144114.90000000002</v>
      </c>
      <c r="DH76" s="2">
        <f t="shared" si="319"/>
        <v>175970.7</v>
      </c>
      <c r="DI76" s="2">
        <f t="shared" si="319"/>
        <v>150753.09999999998</v>
      </c>
      <c r="DJ76" s="2">
        <f t="shared" si="319"/>
        <v>153362.40000000002</v>
      </c>
      <c r="DK76" s="2">
        <f t="shared" si="319"/>
        <v>172084</v>
      </c>
      <c r="DL76" s="2">
        <f t="shared" si="319"/>
        <v>156708.90000000002</v>
      </c>
      <c r="DM76" s="2">
        <f t="shared" si="319"/>
        <v>147323</v>
      </c>
      <c r="DN76" s="2">
        <f t="shared" si="319"/>
        <v>151371.39999999991</v>
      </c>
      <c r="DO76" s="2">
        <f t="shared" si="319"/>
        <v>153981</v>
      </c>
      <c r="DP76" s="2">
        <f t="shared" si="319"/>
        <v>155874.10000000009</v>
      </c>
      <c r="DQ76" s="2">
        <f t="shared" si="319"/>
        <v>300336.49999999977</v>
      </c>
      <c r="DR76" s="2">
        <f t="shared" si="277"/>
        <v>260696.3</v>
      </c>
      <c r="DS76" s="2">
        <f t="shared" si="320"/>
        <v>172321.2</v>
      </c>
      <c r="DT76" s="2">
        <f t="shared" si="320"/>
        <v>157945.90000000002</v>
      </c>
      <c r="DU76" s="2">
        <f t="shared" si="320"/>
        <v>154491.5</v>
      </c>
      <c r="DV76" s="2">
        <f t="shared" si="320"/>
        <v>158656.59999999998</v>
      </c>
      <c r="DW76" s="2">
        <f t="shared" si="320"/>
        <v>161020</v>
      </c>
      <c r="DX76" s="2">
        <f t="shared" si="320"/>
        <v>174774.60000000009</v>
      </c>
      <c r="DY76" s="2">
        <f t="shared" si="320"/>
        <v>157406.89999999991</v>
      </c>
      <c r="DZ76" s="2">
        <f t="shared" si="320"/>
        <v>156405.89999999991</v>
      </c>
      <c r="EA76" s="2">
        <f t="shared" si="320"/>
        <v>156131.70000000019</v>
      </c>
      <c r="EB76" s="2">
        <f t="shared" si="320"/>
        <v>156453.29999999981</v>
      </c>
      <c r="EC76" s="2">
        <f t="shared" si="320"/>
        <v>311202.30000000028</v>
      </c>
      <c r="ED76" s="2">
        <f t="shared" si="279"/>
        <v>268251.5</v>
      </c>
      <c r="EE76" s="2">
        <f t="shared" si="321"/>
        <v>176091.8</v>
      </c>
      <c r="EF76" s="2">
        <f t="shared" si="321"/>
        <v>165468.10000000003</v>
      </c>
      <c r="EG76" s="2">
        <f t="shared" si="305"/>
        <v>169280.19999999995</v>
      </c>
      <c r="EH76" s="2">
        <f t="shared" si="305"/>
        <v>164320.40000000002</v>
      </c>
      <c r="EI76" s="2">
        <f t="shared" si="305"/>
        <v>163481.39999999991</v>
      </c>
      <c r="EJ76" s="2">
        <f t="shared" si="305"/>
        <v>156807.20000000019</v>
      </c>
      <c r="EK76" s="2">
        <f t="shared" si="305"/>
        <v>170214.29999999981</v>
      </c>
      <c r="EL76" s="2">
        <f t="shared" si="305"/>
        <v>185010</v>
      </c>
      <c r="EM76" s="2">
        <f t="shared" si="306"/>
        <v>176839.60000000009</v>
      </c>
      <c r="EN76" s="2">
        <f t="shared" si="282"/>
        <v>166222.10000000009</v>
      </c>
      <c r="EO76" s="2">
        <f t="shared" si="283"/>
        <v>328216.89999999991</v>
      </c>
      <c r="EP76" s="2">
        <f t="shared" si="284"/>
        <v>287367.7</v>
      </c>
      <c r="EQ76" s="2">
        <f t="shared" si="285"/>
        <v>191109.59999999998</v>
      </c>
      <c r="ER76" s="2">
        <f t="shared" si="286"/>
        <v>166321.10000000003</v>
      </c>
      <c r="ES76" s="2">
        <f t="shared" si="287"/>
        <v>180855.59999999998</v>
      </c>
      <c r="ET76" s="2">
        <f t="shared" si="287"/>
        <v>173572.69999999995</v>
      </c>
      <c r="EU76" s="2">
        <f t="shared" si="287"/>
        <v>171568.10000000009</v>
      </c>
      <c r="EV76" s="2">
        <f t="shared" si="287"/>
        <v>172451</v>
      </c>
      <c r="EW76" s="2">
        <f t="shared" si="287"/>
        <v>168255.39999999991</v>
      </c>
      <c r="EX76" s="2">
        <f t="shared" si="307"/>
        <v>178495.60000000009</v>
      </c>
      <c r="EY76" s="2">
        <f t="shared" si="307"/>
        <v>186494.89999999991</v>
      </c>
      <c r="EZ76" s="2">
        <f t="shared" si="307"/>
        <v>178106.19999999995</v>
      </c>
      <c r="FA76" s="2">
        <f t="shared" si="307"/>
        <v>340110.60000000009</v>
      </c>
      <c r="FB76" s="2">
        <f t="shared" si="289"/>
        <v>300220.09999999998</v>
      </c>
      <c r="FC76" s="2">
        <f t="shared" si="290"/>
        <v>196097.2</v>
      </c>
      <c r="FD76" s="2">
        <f t="shared" si="290"/>
        <v>180229.3</v>
      </c>
      <c r="FE76" s="2">
        <f t="shared" si="290"/>
        <v>175954.59999999998</v>
      </c>
      <c r="FF76" s="2">
        <f t="shared" si="290"/>
        <v>176888.60000000009</v>
      </c>
      <c r="FG76" s="2">
        <f t="shared" si="290"/>
        <v>174919</v>
      </c>
      <c r="FH76" s="2">
        <f t="shared" si="291"/>
        <v>178592.80000000005</v>
      </c>
      <c r="FI76" s="2">
        <f t="shared" si="308"/>
        <v>179348.79999999981</v>
      </c>
      <c r="FJ76" s="2">
        <f t="shared" si="308"/>
        <v>181626</v>
      </c>
      <c r="FK76" s="2">
        <f t="shared" si="293"/>
        <v>200320.10000000009</v>
      </c>
      <c r="FL76" s="2">
        <f t="shared" si="294"/>
        <v>184054.29999999981</v>
      </c>
      <c r="FM76" s="2">
        <f t="shared" si="294"/>
        <v>348321.89135678019</v>
      </c>
      <c r="FN76" s="2">
        <f t="shared" si="295"/>
        <v>312476.59999999998</v>
      </c>
      <c r="FO76" s="2">
        <f t="shared" si="296"/>
        <v>196081.65890554001</v>
      </c>
      <c r="FP76" s="2">
        <f t="shared" si="296"/>
        <v>183494.96197662002</v>
      </c>
      <c r="FQ76" s="2">
        <f t="shared" si="296"/>
        <v>180554.32425328996</v>
      </c>
      <c r="FR76" s="2">
        <f t="shared" si="296"/>
        <v>179341.33818284015</v>
      </c>
      <c r="FS76" s="2">
        <f t="shared" si="296"/>
        <v>179387.97017685999</v>
      </c>
      <c r="FT76" s="2">
        <f t="shared" si="309"/>
        <v>182785.09536470985</v>
      </c>
      <c r="FU76" s="2">
        <f t="shared" si="309"/>
        <v>179865.17678167997</v>
      </c>
      <c r="FV76" s="2">
        <f t="shared" si="309"/>
        <v>182191.95466689998</v>
      </c>
      <c r="FW76" s="2">
        <f t="shared" si="309"/>
        <v>179360.80129818013</v>
      </c>
      <c r="FX76" s="2">
        <f t="shared" si="309"/>
        <v>182442.59599583992</v>
      </c>
      <c r="FY76" s="2">
        <f t="shared" si="309"/>
        <v>343122.9811050701</v>
      </c>
      <c r="FZ76" s="164">
        <f t="shared" si="298"/>
        <v>327853.54178850999</v>
      </c>
      <c r="GA76" s="2">
        <f t="shared" si="309"/>
        <v>210082.82780555001</v>
      </c>
      <c r="GB76" s="2">
        <f t="shared" si="309"/>
        <v>192539.63697925</v>
      </c>
      <c r="GC76" s="2">
        <f t="shared" si="322"/>
        <v>190195.48828110995</v>
      </c>
      <c r="GD76" s="2">
        <f t="shared" si="299"/>
        <v>190309.47020439012</v>
      </c>
      <c r="GE76" s="2">
        <f t="shared" si="300"/>
        <v>190438.21578527987</v>
      </c>
      <c r="GF76" s="2">
        <f t="shared" si="300"/>
        <v>188104.64138598996</v>
      </c>
      <c r="GG76" s="2">
        <f t="shared" si="301"/>
        <v>188185.29430005001</v>
      </c>
      <c r="GH76" s="2">
        <f t="shared" si="302"/>
        <v>188102.71603298001</v>
      </c>
      <c r="GI76" s="2">
        <f t="shared" si="303"/>
        <v>188336.04651939007</v>
      </c>
      <c r="GJ76" s="2">
        <f t="shared" si="304"/>
        <v>190851.26008410985</v>
      </c>
      <c r="GK76" s="2">
        <f t="shared" si="304"/>
        <v>378920.95716076996</v>
      </c>
    </row>
    <row r="77" spans="1:193" x14ac:dyDescent="0.25">
      <c r="A77" s="80" t="s">
        <v>157</v>
      </c>
      <c r="B77" s="2">
        <f t="shared" si="257"/>
        <v>60758</v>
      </c>
      <c r="C77" s="2">
        <f t="shared" si="310"/>
        <v>31838</v>
      </c>
      <c r="D77" s="2">
        <f t="shared" si="310"/>
        <v>40200.200000000012</v>
      </c>
      <c r="E77" s="2">
        <f t="shared" si="310"/>
        <v>35786.899999999994</v>
      </c>
      <c r="F77" s="2">
        <f t="shared" si="310"/>
        <v>36336.299999999988</v>
      </c>
      <c r="G77" s="2">
        <f t="shared" si="310"/>
        <v>41063</v>
      </c>
      <c r="H77" s="2">
        <f t="shared" si="310"/>
        <v>36121.800000000017</v>
      </c>
      <c r="I77" s="2">
        <f t="shared" si="310"/>
        <v>36083</v>
      </c>
      <c r="J77" s="2">
        <f t="shared" si="310"/>
        <v>61039.399999999965</v>
      </c>
      <c r="K77" s="2">
        <f t="shared" si="310"/>
        <v>39890.200000000012</v>
      </c>
      <c r="L77" s="2">
        <f t="shared" si="310"/>
        <v>37420.5</v>
      </c>
      <c r="M77" s="2">
        <f t="shared" si="310"/>
        <v>78081.000000000058</v>
      </c>
      <c r="N77" s="2">
        <f t="shared" si="259"/>
        <v>72779.8</v>
      </c>
      <c r="O77" s="2">
        <f t="shared" si="311"/>
        <v>36160.699999999997</v>
      </c>
      <c r="P77" s="2">
        <f t="shared" si="311"/>
        <v>39631.399999999994</v>
      </c>
      <c r="Q77" s="2">
        <f t="shared" si="311"/>
        <v>39483.5</v>
      </c>
      <c r="R77" s="2">
        <f t="shared" si="311"/>
        <v>41416.5</v>
      </c>
      <c r="S77" s="2">
        <f t="shared" si="311"/>
        <v>45765.000000000029</v>
      </c>
      <c r="T77" s="2">
        <f t="shared" si="311"/>
        <v>40313.199999999953</v>
      </c>
      <c r="U77" s="2">
        <f t="shared" si="311"/>
        <v>43039.300000000047</v>
      </c>
      <c r="V77" s="2">
        <f t="shared" si="311"/>
        <v>71442.099999999977</v>
      </c>
      <c r="W77" s="2">
        <f t="shared" si="311"/>
        <v>42996.599999999977</v>
      </c>
      <c r="X77" s="2">
        <f t="shared" si="311"/>
        <v>43065.600000000035</v>
      </c>
      <c r="Y77" s="2">
        <f t="shared" si="311"/>
        <v>84596.499999999942</v>
      </c>
      <c r="Z77" s="2">
        <f t="shared" si="261"/>
        <v>84738.5</v>
      </c>
      <c r="AA77" s="2">
        <f t="shared" si="312"/>
        <v>44321</v>
      </c>
      <c r="AB77" s="2">
        <f t="shared" si="312"/>
        <v>50101.700000000012</v>
      </c>
      <c r="AC77" s="2">
        <f t="shared" si="312"/>
        <v>45302.099999999977</v>
      </c>
      <c r="AD77" s="2">
        <f t="shared" si="312"/>
        <v>50322.799999999988</v>
      </c>
      <c r="AE77" s="2">
        <f t="shared" si="312"/>
        <v>56750.800000000047</v>
      </c>
      <c r="AF77" s="2">
        <f t="shared" si="312"/>
        <v>51776.199999999953</v>
      </c>
      <c r="AG77" s="2">
        <f t="shared" si="312"/>
        <v>55340.200000000012</v>
      </c>
      <c r="AH77" s="2">
        <f t="shared" si="312"/>
        <v>53647.700000000012</v>
      </c>
      <c r="AI77" s="2">
        <f t="shared" si="312"/>
        <v>54781.800000000047</v>
      </c>
      <c r="AJ77" s="2">
        <f t="shared" si="312"/>
        <v>65731.29999999993</v>
      </c>
      <c r="AK77" s="2">
        <f t="shared" si="312"/>
        <v>107895.90000000002</v>
      </c>
      <c r="AL77" s="2">
        <f t="shared" si="263"/>
        <v>106644.7</v>
      </c>
      <c r="AM77" s="2">
        <f t="shared" si="313"/>
        <v>55871.199999999997</v>
      </c>
      <c r="AN77" s="2">
        <f t="shared" si="313"/>
        <v>66339</v>
      </c>
      <c r="AO77" s="2">
        <f t="shared" si="313"/>
        <v>70289.300000000017</v>
      </c>
      <c r="AP77" s="2">
        <f t="shared" si="313"/>
        <v>68545.799999999988</v>
      </c>
      <c r="AQ77" s="2">
        <f t="shared" si="313"/>
        <v>75626</v>
      </c>
      <c r="AR77" s="2">
        <f t="shared" si="313"/>
        <v>67192.299999999988</v>
      </c>
      <c r="AS77" s="2">
        <f t="shared" si="313"/>
        <v>68052.200000000012</v>
      </c>
      <c r="AT77" s="2">
        <f t="shared" si="313"/>
        <v>71611.300000000047</v>
      </c>
      <c r="AU77" s="2">
        <f t="shared" si="313"/>
        <v>75832.399999999907</v>
      </c>
      <c r="AV77" s="2">
        <f t="shared" si="313"/>
        <v>71680.600000000093</v>
      </c>
      <c r="AW77" s="2">
        <f t="shared" si="313"/>
        <v>139171.89999999991</v>
      </c>
      <c r="AX77" s="2">
        <f t="shared" si="265"/>
        <v>135931.79999999999</v>
      </c>
      <c r="AY77" s="2">
        <f t="shared" si="314"/>
        <v>72388.400000000023</v>
      </c>
      <c r="AZ77" s="2">
        <f t="shared" si="314"/>
        <v>82803.399999999965</v>
      </c>
      <c r="BA77" s="2">
        <f t="shared" si="314"/>
        <v>81025.900000000023</v>
      </c>
      <c r="BB77" s="2">
        <f t="shared" si="314"/>
        <v>80722.299999999988</v>
      </c>
      <c r="BC77" s="2">
        <f t="shared" si="314"/>
        <v>94922.899999999965</v>
      </c>
      <c r="BD77" s="2">
        <f t="shared" si="314"/>
        <v>80673.5</v>
      </c>
      <c r="BE77" s="2">
        <f t="shared" si="314"/>
        <v>82745.100000000093</v>
      </c>
      <c r="BF77" s="2">
        <f t="shared" si="314"/>
        <v>85591</v>
      </c>
      <c r="BG77" s="2">
        <f t="shared" si="314"/>
        <v>83589.29999999993</v>
      </c>
      <c r="BH77" s="2">
        <f t="shared" si="314"/>
        <v>85303.70000000007</v>
      </c>
      <c r="BI77" s="2">
        <f t="shared" si="314"/>
        <v>168111.80000000005</v>
      </c>
      <c r="BJ77" s="2">
        <f t="shared" si="267"/>
        <v>159445.6</v>
      </c>
      <c r="BK77" s="2">
        <f t="shared" si="315"/>
        <v>82664.5</v>
      </c>
      <c r="BL77" s="2">
        <f t="shared" si="315"/>
        <v>84382.9</v>
      </c>
      <c r="BM77" s="2">
        <f t="shared" si="315"/>
        <v>92929.299999999988</v>
      </c>
      <c r="BN77" s="2">
        <f t="shared" si="315"/>
        <v>93006.299999999988</v>
      </c>
      <c r="BO77" s="2">
        <f t="shared" si="315"/>
        <v>103074.59999999998</v>
      </c>
      <c r="BP77" s="2">
        <f t="shared" si="315"/>
        <v>90688.100000000093</v>
      </c>
      <c r="BQ77" s="2">
        <f t="shared" si="315"/>
        <v>90377</v>
      </c>
      <c r="BR77" s="2">
        <f t="shared" si="315"/>
        <v>95981.199999999953</v>
      </c>
      <c r="BS77" s="2">
        <f t="shared" si="315"/>
        <v>93221.800000000047</v>
      </c>
      <c r="BT77" s="2">
        <f t="shared" si="315"/>
        <v>94926.5</v>
      </c>
      <c r="BU77" s="2">
        <f t="shared" si="315"/>
        <v>187497.09999999986</v>
      </c>
      <c r="BV77" s="2">
        <f t="shared" si="269"/>
        <v>177831.2</v>
      </c>
      <c r="BW77" s="2">
        <f t="shared" si="316"/>
        <v>88823</v>
      </c>
      <c r="BX77" s="2">
        <f t="shared" si="316"/>
        <v>96758.899999999965</v>
      </c>
      <c r="BY77" s="2">
        <f t="shared" si="316"/>
        <v>98027.400000000023</v>
      </c>
      <c r="BZ77" s="2">
        <f t="shared" si="316"/>
        <v>97353.5</v>
      </c>
      <c r="CA77" s="2">
        <f t="shared" si="316"/>
        <v>113888.09999999998</v>
      </c>
      <c r="CB77" s="2">
        <f t="shared" si="316"/>
        <v>96613.300000000047</v>
      </c>
      <c r="CC77" s="2">
        <f t="shared" si="316"/>
        <v>99126.79999999993</v>
      </c>
      <c r="CD77" s="2">
        <f t="shared" si="316"/>
        <v>103744.90000000002</v>
      </c>
      <c r="CE77" s="2">
        <f t="shared" si="316"/>
        <v>102576.79999999993</v>
      </c>
      <c r="CF77" s="2">
        <f t="shared" si="316"/>
        <v>101851</v>
      </c>
      <c r="CG77" s="2">
        <f t="shared" si="316"/>
        <v>203424.10000000009</v>
      </c>
      <c r="CH77" s="2">
        <f t="shared" si="271"/>
        <v>192755</v>
      </c>
      <c r="CI77" s="2">
        <f t="shared" si="317"/>
        <v>99657.200000000012</v>
      </c>
      <c r="CJ77" s="2">
        <f t="shared" si="317"/>
        <v>104542.09999999998</v>
      </c>
      <c r="CK77" s="2">
        <f t="shared" si="317"/>
        <v>109169.5</v>
      </c>
      <c r="CL77" s="2">
        <f t="shared" si="317"/>
        <v>107720.00000000006</v>
      </c>
      <c r="CM77" s="2">
        <f t="shared" si="317"/>
        <v>126156.59999999998</v>
      </c>
      <c r="CN77" s="2">
        <f t="shared" si="317"/>
        <v>108093.5</v>
      </c>
      <c r="CO77" s="2">
        <f t="shared" si="317"/>
        <v>110422.90000000002</v>
      </c>
      <c r="CP77" s="2">
        <f t="shared" si="317"/>
        <v>115575.30000000005</v>
      </c>
      <c r="CQ77" s="2">
        <f t="shared" si="317"/>
        <v>111814</v>
      </c>
      <c r="CR77" s="2">
        <f t="shared" si="317"/>
        <v>113329.39999999991</v>
      </c>
      <c r="CS77" s="2">
        <f t="shared" si="317"/>
        <v>224041.30000000005</v>
      </c>
      <c r="CT77" s="2">
        <f t="shared" si="273"/>
        <v>214884.9</v>
      </c>
      <c r="CU77" s="2">
        <f t="shared" si="318"/>
        <v>105517.00000000003</v>
      </c>
      <c r="CV77" s="2">
        <f t="shared" si="318"/>
        <v>112932.89999999997</v>
      </c>
      <c r="CW77" s="2">
        <f t="shared" si="318"/>
        <v>111487.39999999997</v>
      </c>
      <c r="CX77" s="2">
        <f t="shared" si="318"/>
        <v>120609.70000000007</v>
      </c>
      <c r="CY77" s="2">
        <f t="shared" si="318"/>
        <v>133409.09999999998</v>
      </c>
      <c r="CZ77" s="2">
        <f t="shared" si="318"/>
        <v>116797.80000000005</v>
      </c>
      <c r="DA77" s="2">
        <f t="shared" si="318"/>
        <v>125259.19999999995</v>
      </c>
      <c r="DB77" s="2">
        <f t="shared" si="318"/>
        <v>120365.69999999995</v>
      </c>
      <c r="DC77" s="2">
        <f t="shared" si="318"/>
        <v>122027.5</v>
      </c>
      <c r="DD77" s="2">
        <f t="shared" si="318"/>
        <v>121141.10000000009</v>
      </c>
      <c r="DE77" s="2">
        <f t="shared" si="318"/>
        <v>245303.19999999995</v>
      </c>
      <c r="DF77" s="2">
        <f t="shared" si="275"/>
        <v>229658.7</v>
      </c>
      <c r="DG77" s="2">
        <f t="shared" si="319"/>
        <v>116653.5</v>
      </c>
      <c r="DH77" s="2">
        <f t="shared" si="319"/>
        <v>127642.29999999999</v>
      </c>
      <c r="DI77" s="2">
        <f t="shared" si="319"/>
        <v>123549.80000000005</v>
      </c>
      <c r="DJ77" s="2">
        <f t="shared" si="319"/>
        <v>125869</v>
      </c>
      <c r="DK77" s="2">
        <f t="shared" si="319"/>
        <v>144474.29999999993</v>
      </c>
      <c r="DL77" s="2">
        <f t="shared" si="319"/>
        <v>125395.20000000007</v>
      </c>
      <c r="DM77" s="2">
        <f t="shared" si="319"/>
        <v>125391.69999999995</v>
      </c>
      <c r="DN77" s="2">
        <f t="shared" si="319"/>
        <v>126784.39999999991</v>
      </c>
      <c r="DO77" s="2">
        <f t="shared" si="319"/>
        <v>126640</v>
      </c>
      <c r="DP77" s="2">
        <f t="shared" si="319"/>
        <v>124753.40000000014</v>
      </c>
      <c r="DQ77" s="2">
        <f t="shared" si="319"/>
        <v>260104.09999999986</v>
      </c>
      <c r="DR77" s="2">
        <f t="shared" si="277"/>
        <v>242032.9</v>
      </c>
      <c r="DS77" s="2">
        <f t="shared" si="320"/>
        <v>123545.19999999998</v>
      </c>
      <c r="DT77" s="2">
        <f t="shared" si="320"/>
        <v>127848.90000000002</v>
      </c>
      <c r="DU77" s="2">
        <f t="shared" si="320"/>
        <v>128597.90000000002</v>
      </c>
      <c r="DV77" s="2">
        <f t="shared" si="320"/>
        <v>130722.40000000002</v>
      </c>
      <c r="DW77" s="2">
        <f t="shared" si="320"/>
        <v>132759.79999999993</v>
      </c>
      <c r="DX77" s="2">
        <f t="shared" si="320"/>
        <v>145833.5</v>
      </c>
      <c r="DY77" s="2">
        <f t="shared" si="320"/>
        <v>129300.40000000002</v>
      </c>
      <c r="DZ77" s="2">
        <f t="shared" si="320"/>
        <v>128649.30000000005</v>
      </c>
      <c r="EA77" s="2">
        <f t="shared" si="320"/>
        <v>129280.09999999986</v>
      </c>
      <c r="EB77" s="2">
        <f t="shared" si="320"/>
        <v>129607.40000000014</v>
      </c>
      <c r="EC77" s="2">
        <f t="shared" si="320"/>
        <v>267892.09999999986</v>
      </c>
      <c r="ED77" s="2">
        <f t="shared" si="279"/>
        <v>249789.9</v>
      </c>
      <c r="EE77" s="2">
        <f t="shared" si="321"/>
        <v>125876.30000000002</v>
      </c>
      <c r="EF77" s="2">
        <f t="shared" si="321"/>
        <v>133606.39999999997</v>
      </c>
      <c r="EG77" s="2">
        <f t="shared" si="305"/>
        <v>133984.40000000002</v>
      </c>
      <c r="EH77" s="2">
        <f t="shared" si="305"/>
        <v>135234.80000000005</v>
      </c>
      <c r="EI77" s="2">
        <f t="shared" si="305"/>
        <v>135248.79999999993</v>
      </c>
      <c r="EJ77" s="2">
        <f t="shared" si="305"/>
        <v>134408.40000000002</v>
      </c>
      <c r="EK77" s="2">
        <f t="shared" si="305"/>
        <v>133473.30000000005</v>
      </c>
      <c r="EL77" s="2">
        <f t="shared" si="305"/>
        <v>143150.30000000005</v>
      </c>
      <c r="EM77" s="2">
        <f t="shared" si="306"/>
        <v>152329.29999999981</v>
      </c>
      <c r="EN77" s="2">
        <f t="shared" si="282"/>
        <v>136901.30000000005</v>
      </c>
      <c r="EO77" s="2">
        <f t="shared" si="283"/>
        <v>283239</v>
      </c>
      <c r="EP77" s="2">
        <f t="shared" si="284"/>
        <v>261666.6</v>
      </c>
      <c r="EQ77" s="2">
        <f t="shared" si="285"/>
        <v>139216.30000000002</v>
      </c>
      <c r="ER77" s="2">
        <f t="shared" si="286"/>
        <v>140023.59999999998</v>
      </c>
      <c r="ES77" s="2">
        <f t="shared" si="287"/>
        <v>140624</v>
      </c>
      <c r="ET77" s="2">
        <f t="shared" si="287"/>
        <v>142750.09999999998</v>
      </c>
      <c r="EU77" s="2">
        <f t="shared" si="287"/>
        <v>140695.40000000002</v>
      </c>
      <c r="EV77" s="2">
        <f t="shared" si="287"/>
        <v>141498.60000000009</v>
      </c>
      <c r="EW77" s="2">
        <f t="shared" si="287"/>
        <v>142050.79999999981</v>
      </c>
      <c r="EX77" s="2">
        <f t="shared" si="307"/>
        <v>143017.90000000014</v>
      </c>
      <c r="EY77" s="2">
        <f t="shared" si="307"/>
        <v>161640.80000000005</v>
      </c>
      <c r="EZ77" s="2">
        <f t="shared" si="307"/>
        <v>144699</v>
      </c>
      <c r="FA77" s="2">
        <f t="shared" si="307"/>
        <v>298305.09999999986</v>
      </c>
      <c r="FB77" s="2">
        <f t="shared" si="289"/>
        <v>275831.90000000002</v>
      </c>
      <c r="FC77" s="2">
        <f t="shared" si="290"/>
        <v>138823.29999999999</v>
      </c>
      <c r="FD77" s="2">
        <f t="shared" si="290"/>
        <v>142067.60000000003</v>
      </c>
      <c r="FE77" s="2">
        <f t="shared" si="290"/>
        <v>143835.19999999995</v>
      </c>
      <c r="FF77" s="2">
        <f t="shared" si="290"/>
        <v>145036.59999999998</v>
      </c>
      <c r="FG77" s="2">
        <f t="shared" si="290"/>
        <v>143231</v>
      </c>
      <c r="FH77" s="2">
        <f t="shared" si="291"/>
        <v>147331.29999999993</v>
      </c>
      <c r="FI77" s="2">
        <f t="shared" si="308"/>
        <v>146864.60000000009</v>
      </c>
      <c r="FJ77" s="2">
        <f t="shared" si="308"/>
        <v>149492.89999999991</v>
      </c>
      <c r="FK77" s="2">
        <f t="shared" si="293"/>
        <v>167310.80000000005</v>
      </c>
      <c r="FL77" s="2">
        <f t="shared" si="294"/>
        <v>148417.80000000005</v>
      </c>
      <c r="FM77" s="2">
        <f t="shared" si="294"/>
        <v>309673.55444862996</v>
      </c>
      <c r="FN77" s="2">
        <f t="shared" si="295"/>
        <v>284361</v>
      </c>
      <c r="FO77" s="2">
        <f t="shared" si="296"/>
        <v>138738.77366711001</v>
      </c>
      <c r="FP77" s="2">
        <f t="shared" si="296"/>
        <v>147254.78578431997</v>
      </c>
      <c r="FQ77" s="2">
        <f t="shared" si="296"/>
        <v>149047.80249738996</v>
      </c>
      <c r="FR77" s="2">
        <f t="shared" si="296"/>
        <v>146543.47127236007</v>
      </c>
      <c r="FS77" s="2">
        <f t="shared" si="296"/>
        <v>147098.39158613002</v>
      </c>
      <c r="FT77" s="2">
        <f t="shared" si="309"/>
        <v>150684.75368925987</v>
      </c>
      <c r="FU77" s="2">
        <f t="shared" si="309"/>
        <v>147028.54034412</v>
      </c>
      <c r="FV77" s="2">
        <f t="shared" si="309"/>
        <v>149363.23601523018</v>
      </c>
      <c r="FW77" s="2">
        <f t="shared" si="309"/>
        <v>148267.82230905979</v>
      </c>
      <c r="FX77" s="2">
        <f t="shared" si="309"/>
        <v>148407.75491291005</v>
      </c>
      <c r="FY77" s="2">
        <f t="shared" si="309"/>
        <v>305416.21357830008</v>
      </c>
      <c r="FZ77" s="164">
        <f t="shared" si="298"/>
        <v>298368.62063429999</v>
      </c>
      <c r="GA77" s="2">
        <f t="shared" si="309"/>
        <v>149979.19175552001</v>
      </c>
      <c r="GB77" s="2">
        <f t="shared" si="309"/>
        <v>154261.21414526994</v>
      </c>
      <c r="GC77" s="2">
        <f t="shared" si="322"/>
        <v>156586.08118321002</v>
      </c>
      <c r="GD77" s="2">
        <f t="shared" si="299"/>
        <v>156176.42062148009</v>
      </c>
      <c r="GE77" s="2">
        <f t="shared" si="300"/>
        <v>155671.20072115993</v>
      </c>
      <c r="GF77" s="2">
        <f t="shared" si="300"/>
        <v>153876.78710816009</v>
      </c>
      <c r="GG77" s="2">
        <f t="shared" si="301"/>
        <v>153881.54643384996</v>
      </c>
      <c r="GH77" s="2">
        <f t="shared" si="302"/>
        <v>154050.68076038989</v>
      </c>
      <c r="GI77" s="2">
        <f t="shared" si="303"/>
        <v>154303.86081960006</v>
      </c>
      <c r="GJ77" s="2">
        <f t="shared" si="304"/>
        <v>156971.02843436995</v>
      </c>
      <c r="GK77" s="2">
        <f t="shared" si="304"/>
        <v>320139.78798763989</v>
      </c>
    </row>
    <row r="78" spans="1:193" x14ac:dyDescent="0.25">
      <c r="A78" s="81" t="s">
        <v>158</v>
      </c>
      <c r="B78" s="2">
        <f t="shared" si="257"/>
        <v>4542.3</v>
      </c>
      <c r="C78" s="2">
        <f t="shared" si="310"/>
        <v>14391.900000000001</v>
      </c>
      <c r="D78" s="2">
        <f t="shared" si="310"/>
        <v>7096.5999999999985</v>
      </c>
      <c r="E78" s="2">
        <f t="shared" si="310"/>
        <v>8163.5000000000036</v>
      </c>
      <c r="F78" s="2">
        <f t="shared" si="310"/>
        <v>7851.2999999999956</v>
      </c>
      <c r="G78" s="2">
        <f t="shared" si="310"/>
        <v>6722.7000000000044</v>
      </c>
      <c r="H78" s="2">
        <f t="shared" si="310"/>
        <v>8437.3999999999942</v>
      </c>
      <c r="I78" s="2">
        <f t="shared" si="310"/>
        <v>6275.7000000000044</v>
      </c>
      <c r="J78" s="2">
        <f t="shared" si="310"/>
        <v>7759.4999999999927</v>
      </c>
      <c r="K78" s="2">
        <f t="shared" si="310"/>
        <v>13069.5</v>
      </c>
      <c r="L78" s="2">
        <f t="shared" si="310"/>
        <v>7933.8000000000029</v>
      </c>
      <c r="M78" s="2">
        <f t="shared" si="310"/>
        <v>8301.1000000000058</v>
      </c>
      <c r="N78" s="2">
        <f t="shared" si="259"/>
        <v>6133.8</v>
      </c>
      <c r="O78" s="2">
        <f t="shared" si="311"/>
        <v>15057.3</v>
      </c>
      <c r="P78" s="2">
        <f t="shared" si="311"/>
        <v>7770.1000000000022</v>
      </c>
      <c r="Q78" s="2">
        <f t="shared" si="311"/>
        <v>8210.6000000000022</v>
      </c>
      <c r="R78" s="2">
        <f t="shared" si="311"/>
        <v>8270</v>
      </c>
      <c r="S78" s="2">
        <f t="shared" si="311"/>
        <v>8795.1999999999971</v>
      </c>
      <c r="T78" s="2">
        <f t="shared" si="311"/>
        <v>8182.0999999999985</v>
      </c>
      <c r="U78" s="2">
        <f t="shared" si="311"/>
        <v>8948.7000000000044</v>
      </c>
      <c r="V78" s="2">
        <f t="shared" si="311"/>
        <v>8397.6999999999971</v>
      </c>
      <c r="W78" s="2">
        <f t="shared" si="311"/>
        <v>14455.100000000006</v>
      </c>
      <c r="X78" s="2">
        <f t="shared" si="311"/>
        <v>8932</v>
      </c>
      <c r="Y78" s="2">
        <f t="shared" si="311"/>
        <v>9634.0999999999913</v>
      </c>
      <c r="Z78" s="2">
        <f t="shared" si="261"/>
        <v>6981.5</v>
      </c>
      <c r="AA78" s="2">
        <f t="shared" si="312"/>
        <v>10919.900000000001</v>
      </c>
      <c r="AB78" s="2">
        <f t="shared" si="312"/>
        <v>8855.6999999999971</v>
      </c>
      <c r="AC78" s="2">
        <f t="shared" si="312"/>
        <v>12581.099999999999</v>
      </c>
      <c r="AD78" s="2">
        <f t="shared" si="312"/>
        <v>15254.300000000003</v>
      </c>
      <c r="AE78" s="2">
        <f t="shared" si="312"/>
        <v>10840.300000000003</v>
      </c>
      <c r="AF78" s="2">
        <f t="shared" si="312"/>
        <v>10545.099999999991</v>
      </c>
      <c r="AG78" s="2">
        <f t="shared" si="312"/>
        <v>10519.900000000009</v>
      </c>
      <c r="AH78" s="2">
        <f t="shared" si="312"/>
        <v>11429.599999999991</v>
      </c>
      <c r="AI78" s="2">
        <f t="shared" si="312"/>
        <v>11210</v>
      </c>
      <c r="AJ78" s="2">
        <f t="shared" si="312"/>
        <v>10996.5</v>
      </c>
      <c r="AK78" s="2">
        <f t="shared" si="312"/>
        <v>15668.200000000012</v>
      </c>
      <c r="AL78" s="2">
        <f t="shared" si="263"/>
        <v>9698</v>
      </c>
      <c r="AM78" s="2">
        <f t="shared" si="313"/>
        <v>21790.9</v>
      </c>
      <c r="AN78" s="2">
        <f t="shared" si="313"/>
        <v>13312.799999999996</v>
      </c>
      <c r="AO78" s="2">
        <f t="shared" si="313"/>
        <v>14147.5</v>
      </c>
      <c r="AP78" s="2">
        <f t="shared" si="313"/>
        <v>14756.300000000003</v>
      </c>
      <c r="AQ78" s="2">
        <f t="shared" si="313"/>
        <v>14369.199999999997</v>
      </c>
      <c r="AR78" s="2">
        <f t="shared" si="313"/>
        <v>13899.199999999997</v>
      </c>
      <c r="AS78" s="2">
        <f t="shared" si="313"/>
        <v>13278.600000000006</v>
      </c>
      <c r="AT78" s="2">
        <f t="shared" si="313"/>
        <v>14811.100000000006</v>
      </c>
      <c r="AU78" s="2">
        <f t="shared" si="313"/>
        <v>15306.799999999988</v>
      </c>
      <c r="AV78" s="2">
        <f t="shared" si="313"/>
        <v>16058.800000000017</v>
      </c>
      <c r="AW78" s="2">
        <f t="shared" si="313"/>
        <v>16499.699999999983</v>
      </c>
      <c r="AX78" s="2">
        <f t="shared" si="265"/>
        <v>13301.6</v>
      </c>
      <c r="AY78" s="2">
        <f t="shared" si="314"/>
        <v>16507.400000000001</v>
      </c>
      <c r="AZ78" s="2">
        <f t="shared" si="314"/>
        <v>25533.800000000003</v>
      </c>
      <c r="BA78" s="2">
        <f t="shared" si="314"/>
        <v>17877.800000000003</v>
      </c>
      <c r="BB78" s="2">
        <f t="shared" si="314"/>
        <v>16962.899999999994</v>
      </c>
      <c r="BC78" s="2">
        <f t="shared" si="314"/>
        <v>17015</v>
      </c>
      <c r="BD78" s="2">
        <f t="shared" si="314"/>
        <v>16788.199999999997</v>
      </c>
      <c r="BE78" s="2">
        <f t="shared" si="314"/>
        <v>16624.800000000003</v>
      </c>
      <c r="BF78" s="2">
        <f t="shared" si="314"/>
        <v>18055.799999999988</v>
      </c>
      <c r="BG78" s="2">
        <f t="shared" si="314"/>
        <v>16503.100000000006</v>
      </c>
      <c r="BH78" s="2">
        <f t="shared" si="314"/>
        <v>19663.300000000017</v>
      </c>
      <c r="BI78" s="2">
        <f t="shared" si="314"/>
        <v>20515.5</v>
      </c>
      <c r="BJ78" s="2">
        <f t="shared" si="267"/>
        <v>15064.3</v>
      </c>
      <c r="BK78" s="2">
        <f t="shared" si="315"/>
        <v>32942.100000000006</v>
      </c>
      <c r="BL78" s="2">
        <f t="shared" si="315"/>
        <v>17079.799999999996</v>
      </c>
      <c r="BM78" s="2">
        <f t="shared" si="315"/>
        <v>19296.699999999997</v>
      </c>
      <c r="BN78" s="2">
        <f t="shared" si="315"/>
        <v>19796.5</v>
      </c>
      <c r="BO78" s="2">
        <f t="shared" si="315"/>
        <v>19735</v>
      </c>
      <c r="BP78" s="2">
        <f t="shared" si="315"/>
        <v>19065.5</v>
      </c>
      <c r="BQ78" s="2">
        <f t="shared" si="315"/>
        <v>19482.600000000006</v>
      </c>
      <c r="BR78" s="2">
        <f t="shared" si="315"/>
        <v>19271.600000000006</v>
      </c>
      <c r="BS78" s="2">
        <f t="shared" si="315"/>
        <v>17449.100000000006</v>
      </c>
      <c r="BT78" s="2">
        <f t="shared" si="315"/>
        <v>22756.699999999983</v>
      </c>
      <c r="BU78" s="2">
        <f t="shared" si="315"/>
        <v>23462.600000000006</v>
      </c>
      <c r="BV78" s="2">
        <f t="shared" si="269"/>
        <v>16207.7</v>
      </c>
      <c r="BW78" s="2">
        <f t="shared" si="316"/>
        <v>35144.100000000006</v>
      </c>
      <c r="BX78" s="2">
        <f t="shared" si="316"/>
        <v>24527.099999999991</v>
      </c>
      <c r="BY78" s="2">
        <f t="shared" si="316"/>
        <v>19036.800000000003</v>
      </c>
      <c r="BZ78" s="2">
        <f t="shared" si="316"/>
        <v>21138.600000000006</v>
      </c>
      <c r="CA78" s="2">
        <f t="shared" si="316"/>
        <v>20480.199999999997</v>
      </c>
      <c r="CB78" s="2">
        <f t="shared" si="316"/>
        <v>17827.799999999988</v>
      </c>
      <c r="CC78" s="2">
        <f t="shared" si="316"/>
        <v>23410.900000000023</v>
      </c>
      <c r="CD78" s="2">
        <f t="shared" si="316"/>
        <v>20915.5</v>
      </c>
      <c r="CE78" s="2">
        <f t="shared" si="316"/>
        <v>21780.799999999988</v>
      </c>
      <c r="CF78" s="2">
        <f t="shared" si="316"/>
        <v>18002.299999999988</v>
      </c>
      <c r="CG78" s="2">
        <f t="shared" si="316"/>
        <v>28555.799999999988</v>
      </c>
      <c r="CH78" s="2">
        <f t="shared" si="271"/>
        <v>17602.8</v>
      </c>
      <c r="CI78" s="2">
        <f t="shared" si="317"/>
        <v>38061.899999999994</v>
      </c>
      <c r="CJ78" s="2">
        <f t="shared" si="317"/>
        <v>21238.900000000009</v>
      </c>
      <c r="CK78" s="2">
        <f t="shared" si="317"/>
        <v>24996.599999999991</v>
      </c>
      <c r="CL78" s="2">
        <f t="shared" si="317"/>
        <v>23224.900000000009</v>
      </c>
      <c r="CM78" s="2">
        <f t="shared" si="317"/>
        <v>23101.199999999983</v>
      </c>
      <c r="CN78" s="2">
        <f t="shared" si="317"/>
        <v>24015.800000000017</v>
      </c>
      <c r="CO78" s="2">
        <f t="shared" si="317"/>
        <v>23229.100000000006</v>
      </c>
      <c r="CP78" s="2">
        <f t="shared" si="317"/>
        <v>22439.299999999988</v>
      </c>
      <c r="CQ78" s="2">
        <f t="shared" si="317"/>
        <v>24497.899999999994</v>
      </c>
      <c r="CR78" s="2">
        <f t="shared" si="317"/>
        <v>24097.500000000029</v>
      </c>
      <c r="CS78" s="2">
        <f t="shared" si="317"/>
        <v>27601.5</v>
      </c>
      <c r="CT78" s="2">
        <f t="shared" si="273"/>
        <v>18637.7</v>
      </c>
      <c r="CU78" s="2">
        <f t="shared" si="318"/>
        <v>40680.600000000006</v>
      </c>
      <c r="CV78" s="2">
        <f t="shared" si="318"/>
        <v>22530.899999999994</v>
      </c>
      <c r="CW78" s="2">
        <f t="shared" si="318"/>
        <v>24057.400000000009</v>
      </c>
      <c r="CX78" s="2">
        <f t="shared" si="318"/>
        <v>27453.799999999988</v>
      </c>
      <c r="CY78" s="2">
        <f t="shared" si="318"/>
        <v>24514.600000000006</v>
      </c>
      <c r="CZ78" s="2">
        <f t="shared" si="318"/>
        <v>25228.200000000012</v>
      </c>
      <c r="DA78" s="2">
        <f t="shared" si="318"/>
        <v>25278.199999999983</v>
      </c>
      <c r="DB78" s="2">
        <f t="shared" si="318"/>
        <v>26825.100000000006</v>
      </c>
      <c r="DC78" s="2">
        <f t="shared" si="318"/>
        <v>22432.600000000006</v>
      </c>
      <c r="DD78" s="2">
        <f t="shared" si="318"/>
        <v>34196.199999999983</v>
      </c>
      <c r="DE78" s="2">
        <f t="shared" si="318"/>
        <v>26961.900000000023</v>
      </c>
      <c r="DF78" s="2">
        <f t="shared" si="275"/>
        <v>21768.1</v>
      </c>
      <c r="DG78" s="2">
        <f t="shared" si="319"/>
        <v>27461.4</v>
      </c>
      <c r="DH78" s="2">
        <f t="shared" si="319"/>
        <v>48328.399999999994</v>
      </c>
      <c r="DI78" s="2">
        <f t="shared" si="319"/>
        <v>27203.300000000003</v>
      </c>
      <c r="DJ78" s="2">
        <f t="shared" si="319"/>
        <v>27493.400000000009</v>
      </c>
      <c r="DK78" s="2">
        <f t="shared" si="319"/>
        <v>27609.699999999983</v>
      </c>
      <c r="DL78" s="2">
        <f t="shared" si="319"/>
        <v>31313.700000000012</v>
      </c>
      <c r="DM78" s="2">
        <f t="shared" si="319"/>
        <v>21931.299999999988</v>
      </c>
      <c r="DN78" s="2">
        <f t="shared" si="319"/>
        <v>24587</v>
      </c>
      <c r="DO78" s="2">
        <f t="shared" si="319"/>
        <v>27341</v>
      </c>
      <c r="DP78" s="2">
        <f t="shared" si="319"/>
        <v>31120.700000000012</v>
      </c>
      <c r="DQ78" s="2">
        <f t="shared" si="319"/>
        <v>40232.400000000023</v>
      </c>
      <c r="DR78" s="2">
        <f t="shared" si="277"/>
        <v>18663.400000000001</v>
      </c>
      <c r="DS78" s="2">
        <f t="shared" si="320"/>
        <v>48775.999999999993</v>
      </c>
      <c r="DT78" s="2">
        <f t="shared" si="320"/>
        <v>30097</v>
      </c>
      <c r="DU78" s="2">
        <f t="shared" si="320"/>
        <v>25893.600000000006</v>
      </c>
      <c r="DV78" s="2">
        <f t="shared" si="320"/>
        <v>27934.200000000012</v>
      </c>
      <c r="DW78" s="2">
        <f t="shared" si="320"/>
        <v>28260.199999999983</v>
      </c>
      <c r="DX78" s="2">
        <f t="shared" si="320"/>
        <v>28941.100000000006</v>
      </c>
      <c r="DY78" s="2">
        <f t="shared" si="320"/>
        <v>28106.5</v>
      </c>
      <c r="DZ78" s="2">
        <f t="shared" si="320"/>
        <v>27756.599999999977</v>
      </c>
      <c r="EA78" s="2">
        <f t="shared" si="320"/>
        <v>26851.600000000035</v>
      </c>
      <c r="EB78" s="2">
        <f t="shared" si="320"/>
        <v>26845.899999999965</v>
      </c>
      <c r="EC78" s="2">
        <f t="shared" si="320"/>
        <v>43310.200000000012</v>
      </c>
      <c r="ED78" s="2">
        <f t="shared" si="279"/>
        <v>18461.599999999999</v>
      </c>
      <c r="EE78" s="2">
        <f t="shared" si="321"/>
        <v>50215.500000000007</v>
      </c>
      <c r="EF78" s="2">
        <f t="shared" si="321"/>
        <v>31861.699999999997</v>
      </c>
      <c r="EG78" s="2">
        <f t="shared" si="305"/>
        <v>35295.800000000003</v>
      </c>
      <c r="EH78" s="2">
        <f t="shared" si="305"/>
        <v>29085.600000000006</v>
      </c>
      <c r="EI78" s="2">
        <f t="shared" si="305"/>
        <v>28232.599999999977</v>
      </c>
      <c r="EJ78" s="2">
        <f t="shared" si="305"/>
        <v>22398.800000000017</v>
      </c>
      <c r="EK78" s="2">
        <f t="shared" si="305"/>
        <v>36741</v>
      </c>
      <c r="EL78" s="2">
        <f t="shared" si="305"/>
        <v>41859.699999999983</v>
      </c>
      <c r="EM78" s="2">
        <f t="shared" si="306"/>
        <v>24510.299999999988</v>
      </c>
      <c r="EN78" s="2">
        <f t="shared" si="282"/>
        <v>29320.800000000047</v>
      </c>
      <c r="EO78" s="2">
        <f t="shared" si="283"/>
        <v>44977.899999999965</v>
      </c>
      <c r="EP78" s="2">
        <f t="shared" si="284"/>
        <v>25701.1</v>
      </c>
      <c r="EQ78" s="2">
        <f t="shared" si="285"/>
        <v>51893.299999999996</v>
      </c>
      <c r="ER78" s="2">
        <f t="shared" si="286"/>
        <v>26297.5</v>
      </c>
      <c r="ES78" s="2">
        <f t="shared" si="287"/>
        <v>40231.600000000006</v>
      </c>
      <c r="ET78" s="2">
        <f t="shared" si="287"/>
        <v>30822.600000000006</v>
      </c>
      <c r="EU78" s="2">
        <f t="shared" si="287"/>
        <v>30872.699999999983</v>
      </c>
      <c r="EV78" s="2">
        <f t="shared" si="287"/>
        <v>30952.400000000023</v>
      </c>
      <c r="EW78" s="2">
        <f t="shared" si="287"/>
        <v>26204.599999999977</v>
      </c>
      <c r="EX78" s="2">
        <f t="shared" si="307"/>
        <v>35477.700000000012</v>
      </c>
      <c r="EY78" s="2">
        <f t="shared" si="307"/>
        <v>24854.099999999977</v>
      </c>
      <c r="EZ78" s="2">
        <f t="shared" si="307"/>
        <v>33407.200000000012</v>
      </c>
      <c r="FA78" s="2">
        <f t="shared" si="307"/>
        <v>41805.5</v>
      </c>
      <c r="FB78" s="2">
        <f t="shared" si="289"/>
        <v>24388.2</v>
      </c>
      <c r="FC78" s="2">
        <f t="shared" si="290"/>
        <v>57273.900000000009</v>
      </c>
      <c r="FD78" s="2">
        <f t="shared" si="290"/>
        <v>38161.699999999997</v>
      </c>
      <c r="FE78" s="2">
        <f t="shared" si="290"/>
        <v>32119.400000000009</v>
      </c>
      <c r="FF78" s="2">
        <f t="shared" si="290"/>
        <v>31852</v>
      </c>
      <c r="FG78" s="2">
        <f t="shared" si="290"/>
        <v>31688</v>
      </c>
      <c r="FH78" s="2">
        <f t="shared" si="291"/>
        <v>31261.5</v>
      </c>
      <c r="FI78" s="2">
        <f t="shared" si="308"/>
        <v>32484.200000000012</v>
      </c>
      <c r="FJ78" s="2">
        <f t="shared" si="308"/>
        <v>32133.099999999977</v>
      </c>
      <c r="FK78" s="2">
        <f t="shared" si="293"/>
        <v>33009.299999999988</v>
      </c>
      <c r="FL78" s="2">
        <f t="shared" si="294"/>
        <v>35636.5</v>
      </c>
      <c r="FM78" s="2">
        <f t="shared" si="294"/>
        <v>38648.336908149999</v>
      </c>
      <c r="FN78" s="2">
        <f t="shared" si="295"/>
        <v>28115.599999999999</v>
      </c>
      <c r="FO78" s="2">
        <f t="shared" si="296"/>
        <v>57342.885238430004</v>
      </c>
      <c r="FP78" s="2">
        <f t="shared" si="296"/>
        <v>36240.176192300001</v>
      </c>
      <c r="FQ78" s="2">
        <f t="shared" si="296"/>
        <v>31506.521755899987</v>
      </c>
      <c r="FR78" s="2">
        <f t="shared" si="296"/>
        <v>32797.866910480021</v>
      </c>
      <c r="FS78" s="2">
        <f t="shared" si="296"/>
        <v>32289.578590730001</v>
      </c>
      <c r="FT78" s="2">
        <f t="shared" si="309"/>
        <v>32100.341675449978</v>
      </c>
      <c r="FU78" s="2">
        <f t="shared" si="309"/>
        <v>32836.636437560024</v>
      </c>
      <c r="FV78" s="2">
        <f t="shared" si="309"/>
        <v>32828.718651669973</v>
      </c>
      <c r="FW78" s="2">
        <f t="shared" si="309"/>
        <v>31092.978989119991</v>
      </c>
      <c r="FX78" s="2">
        <f t="shared" si="309"/>
        <v>34034.841082930041</v>
      </c>
      <c r="FY78" s="2">
        <f t="shared" si="309"/>
        <v>37706.767526769952</v>
      </c>
      <c r="FZ78" s="164">
        <f t="shared" si="298"/>
        <v>29484.921154209998</v>
      </c>
      <c r="GA78" s="2">
        <f t="shared" si="309"/>
        <v>60103.636050030007</v>
      </c>
      <c r="GB78" s="2">
        <f t="shared" si="309"/>
        <v>38278.422833980003</v>
      </c>
      <c r="GC78" s="2">
        <f t="shared" si="322"/>
        <v>33609.407097899995</v>
      </c>
      <c r="GD78" s="2">
        <f t="shared" si="299"/>
        <v>34133.049582909996</v>
      </c>
      <c r="GE78" s="2">
        <f t="shared" si="300"/>
        <v>34767.015064120002</v>
      </c>
      <c r="GF78" s="2">
        <f t="shared" si="300"/>
        <v>34227.854277830018</v>
      </c>
      <c r="GG78" s="2">
        <f t="shared" si="301"/>
        <v>34303.747866199992</v>
      </c>
      <c r="GH78" s="2">
        <f t="shared" si="302"/>
        <v>34052.035272590001</v>
      </c>
      <c r="GI78" s="2">
        <f t="shared" si="303"/>
        <v>34032.185699790018</v>
      </c>
      <c r="GJ78" s="2">
        <f t="shared" si="304"/>
        <v>33880.231649739959</v>
      </c>
      <c r="GK78" s="2">
        <f t="shared" si="304"/>
        <v>58781.169173130009</v>
      </c>
    </row>
    <row r="79" spans="1:193" x14ac:dyDescent="0.25">
      <c r="A79" s="80" t="s">
        <v>159</v>
      </c>
      <c r="B79" s="2">
        <f t="shared" si="257"/>
        <v>616.5</v>
      </c>
      <c r="C79" s="2">
        <f t="shared" si="310"/>
        <v>1611.6999999999998</v>
      </c>
      <c r="D79" s="2">
        <f t="shared" si="310"/>
        <v>3519.3</v>
      </c>
      <c r="E79" s="2">
        <f t="shared" si="310"/>
        <v>4324.2999999999993</v>
      </c>
      <c r="F79" s="2">
        <f t="shared" si="310"/>
        <v>4348.3000000000011</v>
      </c>
      <c r="G79" s="2">
        <f t="shared" si="310"/>
        <v>4024.3000000000011</v>
      </c>
      <c r="H79" s="2">
        <f t="shared" si="310"/>
        <v>4771.0999999999985</v>
      </c>
      <c r="I79" s="2">
        <f t="shared" si="310"/>
        <v>4856.7999999999993</v>
      </c>
      <c r="J79" s="2">
        <f t="shared" si="310"/>
        <v>4112.6000000000022</v>
      </c>
      <c r="K79" s="2">
        <f t="shared" si="310"/>
        <v>4146.5</v>
      </c>
      <c r="L79" s="2">
        <f t="shared" si="310"/>
        <v>5985.4000000000015</v>
      </c>
      <c r="M79" s="2">
        <f t="shared" si="310"/>
        <v>13993.299999999996</v>
      </c>
      <c r="N79" s="2">
        <f t="shared" si="259"/>
        <v>1518.9</v>
      </c>
      <c r="O79" s="2">
        <f t="shared" si="311"/>
        <v>1296.7999999999997</v>
      </c>
      <c r="P79" s="2">
        <f t="shared" si="311"/>
        <v>6146.5999999999995</v>
      </c>
      <c r="Q79" s="2">
        <f t="shared" si="311"/>
        <v>4080.6000000000004</v>
      </c>
      <c r="R79" s="2">
        <f t="shared" si="311"/>
        <v>5833.6</v>
      </c>
      <c r="S79" s="2">
        <f t="shared" si="311"/>
        <v>5885.5</v>
      </c>
      <c r="T79" s="2">
        <f t="shared" si="311"/>
        <v>5287.2000000000007</v>
      </c>
      <c r="U79" s="2">
        <f t="shared" si="311"/>
        <v>5575.2999999999993</v>
      </c>
      <c r="V79" s="2">
        <f t="shared" si="311"/>
        <v>5056.4000000000015</v>
      </c>
      <c r="W79" s="2">
        <f t="shared" si="311"/>
        <v>6291.1999999999971</v>
      </c>
      <c r="X79" s="2">
        <f t="shared" si="311"/>
        <v>9951.3000000000029</v>
      </c>
      <c r="Y79" s="2">
        <f t="shared" si="311"/>
        <v>15691.499999999993</v>
      </c>
      <c r="Z79" s="2">
        <f t="shared" si="261"/>
        <v>854.3</v>
      </c>
      <c r="AA79" s="2">
        <f t="shared" si="312"/>
        <v>4078.3</v>
      </c>
      <c r="AB79" s="2">
        <f t="shared" si="312"/>
        <v>4686.5</v>
      </c>
      <c r="AC79" s="2">
        <f t="shared" si="312"/>
        <v>6342.1</v>
      </c>
      <c r="AD79" s="2">
        <f t="shared" si="312"/>
        <v>6057.3999999999978</v>
      </c>
      <c r="AE79" s="2">
        <f t="shared" si="312"/>
        <v>6625.2000000000007</v>
      </c>
      <c r="AF79" s="2">
        <f t="shared" si="312"/>
        <v>6481.3999999999978</v>
      </c>
      <c r="AG79" s="2">
        <f t="shared" si="312"/>
        <v>6816.2000000000044</v>
      </c>
      <c r="AH79" s="2">
        <f t="shared" si="312"/>
        <v>6850.1999999999971</v>
      </c>
      <c r="AI79" s="2">
        <f t="shared" si="312"/>
        <v>9850.0999999999985</v>
      </c>
      <c r="AJ79" s="2">
        <f t="shared" si="312"/>
        <v>8700.1999999999971</v>
      </c>
      <c r="AK79" s="2">
        <f t="shared" si="312"/>
        <v>20285.800000000003</v>
      </c>
      <c r="AL79" s="2">
        <f t="shared" si="263"/>
        <v>2272.6999999999998</v>
      </c>
      <c r="AM79" s="2">
        <f t="shared" si="313"/>
        <v>4025.7</v>
      </c>
      <c r="AN79" s="2">
        <f t="shared" si="313"/>
        <v>7846.1</v>
      </c>
      <c r="AO79" s="2">
        <f t="shared" si="313"/>
        <v>6998.7999999999993</v>
      </c>
      <c r="AP79" s="2">
        <f t="shared" si="313"/>
        <v>9674.4000000000015</v>
      </c>
      <c r="AQ79" s="2">
        <f t="shared" si="313"/>
        <v>7588.7000000000007</v>
      </c>
      <c r="AR79" s="2">
        <f t="shared" si="313"/>
        <v>8660.0999999999985</v>
      </c>
      <c r="AS79" s="2">
        <f t="shared" si="313"/>
        <v>8996.4000000000015</v>
      </c>
      <c r="AT79" s="2">
        <f t="shared" si="313"/>
        <v>8007.4000000000015</v>
      </c>
      <c r="AU79" s="2">
        <f t="shared" si="313"/>
        <v>9796.8999999999942</v>
      </c>
      <c r="AV79" s="2">
        <f t="shared" si="313"/>
        <v>10804.100000000006</v>
      </c>
      <c r="AW79" s="2">
        <f t="shared" si="313"/>
        <v>21687.899999999994</v>
      </c>
      <c r="AX79" s="2">
        <f t="shared" si="265"/>
        <v>1921</v>
      </c>
      <c r="AY79" s="2">
        <f t="shared" si="314"/>
        <v>8777</v>
      </c>
      <c r="AZ79" s="2">
        <f t="shared" si="314"/>
        <v>10122.099999999999</v>
      </c>
      <c r="BA79" s="2">
        <f t="shared" si="314"/>
        <v>7699.8000000000029</v>
      </c>
      <c r="BB79" s="2">
        <f t="shared" si="314"/>
        <v>9028.2999999999956</v>
      </c>
      <c r="BC79" s="2">
        <f t="shared" si="314"/>
        <v>8459.6000000000058</v>
      </c>
      <c r="BD79" s="2">
        <f t="shared" si="314"/>
        <v>8952.3999999999942</v>
      </c>
      <c r="BE79" s="2">
        <f t="shared" si="314"/>
        <v>9533.7000000000044</v>
      </c>
      <c r="BF79" s="2">
        <f t="shared" si="314"/>
        <v>9087.7999999999956</v>
      </c>
      <c r="BG79" s="2">
        <f t="shared" si="314"/>
        <v>10069.900000000009</v>
      </c>
      <c r="BH79" s="2">
        <f t="shared" si="314"/>
        <v>12993.5</v>
      </c>
      <c r="BI79" s="2">
        <f t="shared" si="314"/>
        <v>24030.599999999991</v>
      </c>
      <c r="BJ79" s="2">
        <f t="shared" si="267"/>
        <v>2414</v>
      </c>
      <c r="BK79" s="2">
        <f t="shared" si="315"/>
        <v>6873.4</v>
      </c>
      <c r="BL79" s="2">
        <f t="shared" si="315"/>
        <v>11425.4</v>
      </c>
      <c r="BM79" s="2">
        <f t="shared" si="315"/>
        <v>9948</v>
      </c>
      <c r="BN79" s="2">
        <f t="shared" si="315"/>
        <v>10883.000000000004</v>
      </c>
      <c r="BO79" s="2">
        <f t="shared" si="315"/>
        <v>11339.899999999994</v>
      </c>
      <c r="BP79" s="2">
        <f t="shared" si="315"/>
        <v>8402.8000000000029</v>
      </c>
      <c r="BQ79" s="2">
        <f t="shared" si="315"/>
        <v>9257.3999999999942</v>
      </c>
      <c r="BR79" s="2">
        <f t="shared" si="315"/>
        <v>10627</v>
      </c>
      <c r="BS79" s="2">
        <f t="shared" si="315"/>
        <v>10610</v>
      </c>
      <c r="BT79" s="2">
        <f t="shared" si="315"/>
        <v>14728.100000000006</v>
      </c>
      <c r="BU79" s="2">
        <f t="shared" si="315"/>
        <v>29122.600000000006</v>
      </c>
      <c r="BV79" s="2">
        <f t="shared" si="269"/>
        <v>2461.6999999999998</v>
      </c>
      <c r="BW79" s="2">
        <f t="shared" si="316"/>
        <v>7739.4000000000005</v>
      </c>
      <c r="BX79" s="2">
        <f t="shared" si="316"/>
        <v>8610.4999999999982</v>
      </c>
      <c r="BY79" s="2">
        <f t="shared" si="316"/>
        <v>12367</v>
      </c>
      <c r="BZ79" s="2">
        <f t="shared" si="316"/>
        <v>11460.700000000004</v>
      </c>
      <c r="CA79" s="2">
        <f t="shared" si="316"/>
        <v>10878.299999999996</v>
      </c>
      <c r="CB79" s="2">
        <f t="shared" si="316"/>
        <v>10892.200000000004</v>
      </c>
      <c r="CC79" s="2">
        <f t="shared" si="316"/>
        <v>10885.5</v>
      </c>
      <c r="CD79" s="2">
        <f t="shared" si="316"/>
        <v>10878.300000000003</v>
      </c>
      <c r="CE79" s="2">
        <f t="shared" si="316"/>
        <v>12720.299999999988</v>
      </c>
      <c r="CF79" s="2">
        <f t="shared" si="316"/>
        <v>15452.600000000006</v>
      </c>
      <c r="CG79" s="2">
        <f t="shared" si="316"/>
        <v>28592.799999999988</v>
      </c>
      <c r="CH79" s="2">
        <f t="shared" si="271"/>
        <v>3187.7</v>
      </c>
      <c r="CI79" s="2">
        <f t="shared" si="317"/>
        <v>6746.0999999999995</v>
      </c>
      <c r="CJ79" s="2">
        <f t="shared" si="317"/>
        <v>8738.1000000000022</v>
      </c>
      <c r="CK79" s="2">
        <f t="shared" si="317"/>
        <v>15441.799999999996</v>
      </c>
      <c r="CL79" s="2">
        <f t="shared" si="317"/>
        <v>14023.200000000004</v>
      </c>
      <c r="CM79" s="2">
        <f t="shared" si="317"/>
        <v>12183.099999999999</v>
      </c>
      <c r="CN79" s="2">
        <f t="shared" si="317"/>
        <v>13307.199999999997</v>
      </c>
      <c r="CO79" s="2">
        <f t="shared" si="317"/>
        <v>11925.199999999997</v>
      </c>
      <c r="CP79" s="2">
        <f t="shared" si="317"/>
        <v>11584.600000000006</v>
      </c>
      <c r="CQ79" s="2">
        <f t="shared" si="317"/>
        <v>13447.399999999994</v>
      </c>
      <c r="CR79" s="2">
        <f t="shared" si="317"/>
        <v>16018</v>
      </c>
      <c r="CS79" s="2">
        <f t="shared" si="317"/>
        <v>31762.399999999994</v>
      </c>
      <c r="CT79" s="2">
        <f t="shared" si="273"/>
        <v>3180.9</v>
      </c>
      <c r="CU79" s="2">
        <f t="shared" si="318"/>
        <v>9728.4</v>
      </c>
      <c r="CV79" s="2">
        <f t="shared" si="318"/>
        <v>14710.5</v>
      </c>
      <c r="CW79" s="2">
        <f t="shared" si="318"/>
        <v>12734.399999999998</v>
      </c>
      <c r="CX79" s="2">
        <f t="shared" si="318"/>
        <v>17119.100000000006</v>
      </c>
      <c r="CY79" s="2">
        <f t="shared" si="318"/>
        <v>12918.099999999991</v>
      </c>
      <c r="CZ79" s="2">
        <f t="shared" si="318"/>
        <v>13455.5</v>
      </c>
      <c r="DA79" s="2">
        <f t="shared" si="318"/>
        <v>12831.700000000012</v>
      </c>
      <c r="DB79" s="2">
        <f t="shared" si="318"/>
        <v>13966.599999999991</v>
      </c>
      <c r="DC79" s="2">
        <f t="shared" si="318"/>
        <v>14557.199999999997</v>
      </c>
      <c r="DD79" s="2">
        <f t="shared" si="318"/>
        <v>19285.800000000017</v>
      </c>
      <c r="DE79" s="2">
        <f t="shared" si="318"/>
        <v>35257.599999999977</v>
      </c>
      <c r="DF79" s="2">
        <f t="shared" si="275"/>
        <v>4004.1</v>
      </c>
      <c r="DG79" s="2">
        <f t="shared" si="319"/>
        <v>9944.5</v>
      </c>
      <c r="DH79" s="2">
        <f t="shared" si="319"/>
        <v>19959</v>
      </c>
      <c r="DI79" s="2">
        <f t="shared" si="319"/>
        <v>12457</v>
      </c>
      <c r="DJ79" s="2">
        <f t="shared" si="319"/>
        <v>14784.900000000001</v>
      </c>
      <c r="DK79" s="2">
        <f t="shared" si="319"/>
        <v>13539.399999999994</v>
      </c>
      <c r="DL79" s="2">
        <f t="shared" si="319"/>
        <v>14029.100000000006</v>
      </c>
      <c r="DM79" s="2">
        <f t="shared" si="319"/>
        <v>14196.5</v>
      </c>
      <c r="DN79" s="2">
        <f t="shared" si="319"/>
        <v>15372.300000000003</v>
      </c>
      <c r="DO79" s="2">
        <f t="shared" si="319"/>
        <v>17178.099999999991</v>
      </c>
      <c r="DP79" s="2">
        <f t="shared" si="319"/>
        <v>17364.5</v>
      </c>
      <c r="DQ79" s="2">
        <f t="shared" si="319"/>
        <v>40700.200000000012</v>
      </c>
      <c r="DR79" s="2">
        <f t="shared" si="277"/>
        <v>2092</v>
      </c>
      <c r="DS79" s="2">
        <f t="shared" si="320"/>
        <v>8658.2999999999993</v>
      </c>
      <c r="DT79" s="2">
        <f t="shared" si="320"/>
        <v>13493.900000000001</v>
      </c>
      <c r="DU79" s="2">
        <f t="shared" si="320"/>
        <v>16728.7</v>
      </c>
      <c r="DV79" s="2">
        <f t="shared" si="320"/>
        <v>10893.5</v>
      </c>
      <c r="DW79" s="2">
        <f t="shared" si="320"/>
        <v>17842.700000000004</v>
      </c>
      <c r="DX79" s="2">
        <f t="shared" si="320"/>
        <v>16856.799999999988</v>
      </c>
      <c r="DY79" s="2">
        <f t="shared" si="320"/>
        <v>14710.800000000003</v>
      </c>
      <c r="DZ79" s="2">
        <f t="shared" si="320"/>
        <v>18477.199999999997</v>
      </c>
      <c r="EA79" s="2">
        <f t="shared" si="320"/>
        <v>15614</v>
      </c>
      <c r="EB79" s="2">
        <f t="shared" si="320"/>
        <v>21409.5</v>
      </c>
      <c r="EC79" s="2">
        <f t="shared" si="320"/>
        <v>39165.100000000006</v>
      </c>
      <c r="ED79" s="2">
        <f t="shared" si="279"/>
        <v>3891.1</v>
      </c>
      <c r="EE79" s="2">
        <f t="shared" si="321"/>
        <v>9599</v>
      </c>
      <c r="EF79" s="2">
        <f t="shared" si="321"/>
        <v>17977.900000000001</v>
      </c>
      <c r="EG79" s="2">
        <f t="shared" si="305"/>
        <v>14754.400000000001</v>
      </c>
      <c r="EH79" s="2">
        <f t="shared" si="305"/>
        <v>17738.400000000001</v>
      </c>
      <c r="EI79" s="2">
        <f t="shared" si="305"/>
        <v>17937.300000000003</v>
      </c>
      <c r="EJ79" s="2">
        <f t="shared" si="305"/>
        <v>18395.899999999994</v>
      </c>
      <c r="EK79" s="2">
        <f t="shared" si="305"/>
        <v>15202.100000000006</v>
      </c>
      <c r="EL79" s="2">
        <f t="shared" si="305"/>
        <v>21463</v>
      </c>
      <c r="EM79" s="2">
        <f t="shared" si="306"/>
        <v>16664.799999999988</v>
      </c>
      <c r="EN79" s="2">
        <f t="shared" si="282"/>
        <v>17878.600000000006</v>
      </c>
      <c r="EO79" s="2">
        <f t="shared" si="283"/>
        <v>45482.899999999994</v>
      </c>
      <c r="EP79" s="2">
        <f t="shared" si="284"/>
        <v>3382.1</v>
      </c>
      <c r="EQ79" s="2">
        <f t="shared" si="285"/>
        <v>11091.1</v>
      </c>
      <c r="ER79" s="2">
        <f t="shared" si="286"/>
        <v>14361</v>
      </c>
      <c r="ES79" s="2">
        <f t="shared" si="287"/>
        <v>17821.399999999998</v>
      </c>
      <c r="ET79" s="2">
        <f t="shared" si="287"/>
        <v>17235.700000000004</v>
      </c>
      <c r="EU79" s="2">
        <f t="shared" si="287"/>
        <v>19209.599999999991</v>
      </c>
      <c r="EV79" s="2">
        <f t="shared" si="287"/>
        <v>17076.600000000006</v>
      </c>
      <c r="EW79" s="2">
        <f t="shared" si="287"/>
        <v>20804.399999999994</v>
      </c>
      <c r="EX79" s="2">
        <f t="shared" si="307"/>
        <v>15309.700000000012</v>
      </c>
      <c r="EY79" s="2">
        <f t="shared" si="307"/>
        <v>19297.699999999983</v>
      </c>
      <c r="EZ79" s="2">
        <f t="shared" si="307"/>
        <v>18278.800000000017</v>
      </c>
      <c r="FA79" s="2">
        <f t="shared" si="307"/>
        <v>50244.100000000006</v>
      </c>
      <c r="FB79" s="2">
        <f t="shared" si="289"/>
        <v>3557</v>
      </c>
      <c r="FC79" s="2">
        <f t="shared" si="290"/>
        <v>9968.1</v>
      </c>
      <c r="FD79" s="2">
        <f t="shared" si="290"/>
        <v>13904.499999999998</v>
      </c>
      <c r="FE79" s="2">
        <f t="shared" si="290"/>
        <v>18338.599999999999</v>
      </c>
      <c r="FF79" s="2">
        <f t="shared" si="290"/>
        <v>17785</v>
      </c>
      <c r="FG79" s="2">
        <f t="shared" si="290"/>
        <v>18823</v>
      </c>
      <c r="FH79" s="2">
        <f t="shared" si="291"/>
        <v>22538.199999999997</v>
      </c>
      <c r="FI79" s="2">
        <f t="shared" si="308"/>
        <v>16158.400000000009</v>
      </c>
      <c r="FJ79" s="2">
        <f t="shared" si="308"/>
        <v>15429.199999999997</v>
      </c>
      <c r="FK79" s="2">
        <f t="shared" si="293"/>
        <v>25809.299999999988</v>
      </c>
      <c r="FL79" s="2">
        <f t="shared" si="294"/>
        <v>22881</v>
      </c>
      <c r="FM79" s="2">
        <f t="shared" si="294"/>
        <v>47218.555568640004</v>
      </c>
      <c r="FN79" s="2">
        <f t="shared" si="295"/>
        <v>3592.1</v>
      </c>
      <c r="FO79" s="2">
        <f t="shared" si="296"/>
        <v>8651.1999999999989</v>
      </c>
      <c r="FP79" s="2">
        <f t="shared" si="296"/>
        <v>18344.79243849</v>
      </c>
      <c r="FQ79" s="2">
        <f t="shared" si="296"/>
        <v>17961.614121730003</v>
      </c>
      <c r="FR79" s="2">
        <f t="shared" si="296"/>
        <v>18793.018650509999</v>
      </c>
      <c r="FS79" s="2">
        <f t="shared" si="296"/>
        <v>18271.83415173</v>
      </c>
      <c r="FT79" s="2">
        <f t="shared" si="309"/>
        <v>17467.133467730004</v>
      </c>
      <c r="FU79" s="2">
        <f t="shared" si="309"/>
        <v>19664.524068719998</v>
      </c>
      <c r="FV79" s="2">
        <f t="shared" si="309"/>
        <v>26089.757629080006</v>
      </c>
      <c r="FW79" s="2">
        <f t="shared" si="309"/>
        <v>23105.557185279991</v>
      </c>
      <c r="FX79" s="2">
        <f t="shared" si="309"/>
        <v>22191.496799749992</v>
      </c>
      <c r="FY79" s="2">
        <f t="shared" si="309"/>
        <v>47597.664368460013</v>
      </c>
      <c r="FZ79" s="164">
        <f t="shared" si="298"/>
        <v>8364.2442102200002</v>
      </c>
      <c r="GA79" s="2">
        <f t="shared" si="309"/>
        <v>13360.39130856</v>
      </c>
      <c r="GB79" s="2">
        <f t="shared" si="309"/>
        <v>29909.695007399998</v>
      </c>
      <c r="GC79" s="2">
        <f t="shared" si="322"/>
        <v>20330.245879980008</v>
      </c>
      <c r="GD79" s="2">
        <f t="shared" si="299"/>
        <v>21453.386867279987</v>
      </c>
      <c r="GE79" s="2">
        <f t="shared" si="300"/>
        <v>27734.849903210008</v>
      </c>
      <c r="GF79" s="2">
        <f t="shared" si="300"/>
        <v>25123.499397670006</v>
      </c>
      <c r="GG79" s="2">
        <f t="shared" si="301"/>
        <v>24851.252513190004</v>
      </c>
      <c r="GH79" s="2">
        <f t="shared" si="302"/>
        <v>26678.572850469995</v>
      </c>
      <c r="GI79" s="2">
        <f t="shared" si="303"/>
        <v>27436.75512555</v>
      </c>
      <c r="GJ79" s="2">
        <f t="shared" si="304"/>
        <v>32227.101952929981</v>
      </c>
      <c r="GK79" s="2">
        <f t="shared" si="304"/>
        <v>84340.728978050029</v>
      </c>
    </row>
    <row r="80" spans="1:193" x14ac:dyDescent="0.25">
      <c r="A80" s="81" t="s">
        <v>160</v>
      </c>
      <c r="B80" s="2">
        <f t="shared" si="257"/>
        <v>38952.6</v>
      </c>
      <c r="C80" s="2">
        <f t="shared" si="310"/>
        <v>38134.1</v>
      </c>
      <c r="D80" s="2">
        <f t="shared" si="310"/>
        <v>39063.699999999997</v>
      </c>
      <c r="E80" s="2">
        <f t="shared" si="310"/>
        <v>36978.899999999994</v>
      </c>
      <c r="F80" s="2">
        <f t="shared" si="310"/>
        <v>36070.400000000023</v>
      </c>
      <c r="G80" s="2">
        <f t="shared" si="310"/>
        <v>36422.5</v>
      </c>
      <c r="H80" s="2">
        <f t="shared" si="310"/>
        <v>38099.099999999977</v>
      </c>
      <c r="I80" s="2">
        <f t="shared" si="310"/>
        <v>37197.700000000012</v>
      </c>
      <c r="J80" s="2">
        <f t="shared" si="310"/>
        <v>40911.299999999988</v>
      </c>
      <c r="K80" s="2">
        <f t="shared" si="310"/>
        <v>42367.600000000035</v>
      </c>
      <c r="L80" s="2">
        <f t="shared" si="310"/>
        <v>42219.699999999953</v>
      </c>
      <c r="M80" s="2">
        <f t="shared" si="310"/>
        <v>97966.900000000023</v>
      </c>
      <c r="N80" s="2">
        <f t="shared" si="259"/>
        <v>53007</v>
      </c>
      <c r="O80" s="2">
        <f t="shared" si="311"/>
        <v>46477.7</v>
      </c>
      <c r="P80" s="2">
        <f t="shared" si="311"/>
        <v>50133.099999999991</v>
      </c>
      <c r="Q80" s="2">
        <f t="shared" si="311"/>
        <v>45270.600000000006</v>
      </c>
      <c r="R80" s="2">
        <f t="shared" si="311"/>
        <v>52890.399999999994</v>
      </c>
      <c r="S80" s="2">
        <f t="shared" si="311"/>
        <v>49362.100000000035</v>
      </c>
      <c r="T80" s="2">
        <f t="shared" si="311"/>
        <v>49437.399999999965</v>
      </c>
      <c r="U80" s="2">
        <f t="shared" si="311"/>
        <v>48258.200000000012</v>
      </c>
      <c r="V80" s="2">
        <f t="shared" si="311"/>
        <v>51422.299999999988</v>
      </c>
      <c r="W80" s="2">
        <f t="shared" si="311"/>
        <v>55081.100000000035</v>
      </c>
      <c r="X80" s="2">
        <f t="shared" si="311"/>
        <v>61471.199999999953</v>
      </c>
      <c r="Y80" s="2">
        <f t="shared" si="311"/>
        <v>81950.900000000023</v>
      </c>
      <c r="Z80" s="2">
        <f t="shared" si="261"/>
        <v>64765.2</v>
      </c>
      <c r="AA80" s="2">
        <f t="shared" si="312"/>
        <v>62229.5</v>
      </c>
      <c r="AB80" s="2">
        <f t="shared" si="312"/>
        <v>58298.000000000015</v>
      </c>
      <c r="AC80" s="2">
        <f t="shared" si="312"/>
        <v>60776.5</v>
      </c>
      <c r="AD80" s="2">
        <f t="shared" si="312"/>
        <v>66545.899999999965</v>
      </c>
      <c r="AE80" s="2">
        <f t="shared" si="312"/>
        <v>62687.300000000047</v>
      </c>
      <c r="AF80" s="2">
        <f t="shared" si="312"/>
        <v>60911.699999999953</v>
      </c>
      <c r="AG80" s="2">
        <f t="shared" si="312"/>
        <v>71719.900000000023</v>
      </c>
      <c r="AH80" s="2">
        <f t="shared" si="312"/>
        <v>67194</v>
      </c>
      <c r="AI80" s="2">
        <f t="shared" si="312"/>
        <v>71080.199999999953</v>
      </c>
      <c r="AJ80" s="2">
        <f t="shared" si="312"/>
        <v>85382.5</v>
      </c>
      <c r="AK80" s="2">
        <f t="shared" si="312"/>
        <v>103987.30000000005</v>
      </c>
      <c r="AL80" s="2">
        <f t="shared" si="263"/>
        <v>81544.399999999994</v>
      </c>
      <c r="AM80" s="2">
        <f t="shared" si="313"/>
        <v>80235.200000000012</v>
      </c>
      <c r="AN80" s="2">
        <f t="shared" si="313"/>
        <v>79420</v>
      </c>
      <c r="AO80" s="2">
        <f t="shared" si="313"/>
        <v>78444.300000000017</v>
      </c>
      <c r="AP80" s="2">
        <f t="shared" si="313"/>
        <v>74887.799999999988</v>
      </c>
      <c r="AQ80" s="2">
        <f t="shared" si="313"/>
        <v>74558.799999999988</v>
      </c>
      <c r="AR80" s="2">
        <f t="shared" si="313"/>
        <v>85000.599999999977</v>
      </c>
      <c r="AS80" s="2">
        <f t="shared" si="313"/>
        <v>75060.70000000007</v>
      </c>
      <c r="AT80" s="2">
        <f t="shared" si="313"/>
        <v>74679.099999999977</v>
      </c>
      <c r="AU80" s="2">
        <f t="shared" si="313"/>
        <v>89851.79999999993</v>
      </c>
      <c r="AV80" s="2">
        <f t="shared" si="313"/>
        <v>107339.20000000007</v>
      </c>
      <c r="AW80" s="2">
        <f t="shared" si="313"/>
        <v>152531.29999999993</v>
      </c>
      <c r="AX80" s="2">
        <f t="shared" si="265"/>
        <v>96521.2</v>
      </c>
      <c r="AY80" s="2">
        <f t="shared" si="314"/>
        <v>125412.09999999999</v>
      </c>
      <c r="AZ80" s="2">
        <f t="shared" si="314"/>
        <v>103722.29999999999</v>
      </c>
      <c r="BA80" s="2">
        <f t="shared" si="314"/>
        <v>105720.30000000005</v>
      </c>
      <c r="BB80" s="2">
        <f t="shared" si="314"/>
        <v>103928.90000000002</v>
      </c>
      <c r="BC80" s="2">
        <f t="shared" si="314"/>
        <v>103479.79999999993</v>
      </c>
      <c r="BD80" s="2">
        <f t="shared" si="314"/>
        <v>108745.5</v>
      </c>
      <c r="BE80" s="2">
        <f t="shared" si="314"/>
        <v>101145.70000000007</v>
      </c>
      <c r="BF80" s="2">
        <f t="shared" si="314"/>
        <v>114530.19999999995</v>
      </c>
      <c r="BG80" s="2">
        <f t="shared" si="314"/>
        <v>114074.80000000005</v>
      </c>
      <c r="BH80" s="2">
        <f t="shared" si="314"/>
        <v>128353.09999999986</v>
      </c>
      <c r="BI80" s="2">
        <f t="shared" si="314"/>
        <v>198667.80000000005</v>
      </c>
      <c r="BJ80" s="2">
        <f t="shared" si="267"/>
        <v>128699.1</v>
      </c>
      <c r="BK80" s="2">
        <f t="shared" si="315"/>
        <v>113269.9</v>
      </c>
      <c r="BL80" s="2">
        <f t="shared" si="315"/>
        <v>114491.5</v>
      </c>
      <c r="BM80" s="2">
        <f t="shared" si="315"/>
        <v>119926.40000000002</v>
      </c>
      <c r="BN80" s="2">
        <f t="shared" si="315"/>
        <v>114318</v>
      </c>
      <c r="BO80" s="2">
        <f t="shared" si="315"/>
        <v>111198.29999999993</v>
      </c>
      <c r="BP80" s="2">
        <f t="shared" si="315"/>
        <v>123877.40000000002</v>
      </c>
      <c r="BQ80" s="2">
        <f t="shared" si="315"/>
        <v>112094.80000000005</v>
      </c>
      <c r="BR80" s="2">
        <f t="shared" si="315"/>
        <v>120663.99999999988</v>
      </c>
      <c r="BS80" s="2">
        <f t="shared" si="315"/>
        <v>132706.5</v>
      </c>
      <c r="BT80" s="2">
        <f t="shared" si="315"/>
        <v>115370.70000000019</v>
      </c>
      <c r="BU80" s="2">
        <f t="shared" si="315"/>
        <v>160935.59999999986</v>
      </c>
      <c r="BV80" s="2">
        <f t="shared" si="269"/>
        <v>143167.20000000001</v>
      </c>
      <c r="BW80" s="2">
        <f t="shared" si="316"/>
        <v>130386.70000000001</v>
      </c>
      <c r="BX80" s="2">
        <f t="shared" si="316"/>
        <v>131546.39999999997</v>
      </c>
      <c r="BY80" s="2">
        <f t="shared" si="316"/>
        <v>130516.79999999999</v>
      </c>
      <c r="BZ80" s="2">
        <f t="shared" si="316"/>
        <v>133253.20000000007</v>
      </c>
      <c r="CA80" s="2">
        <f t="shared" si="316"/>
        <v>125782</v>
      </c>
      <c r="CB80" s="2">
        <f t="shared" si="316"/>
        <v>131118.89999999991</v>
      </c>
      <c r="CC80" s="2">
        <f t="shared" si="316"/>
        <v>138362.90000000014</v>
      </c>
      <c r="CD80" s="2">
        <f t="shared" si="316"/>
        <v>133386.5</v>
      </c>
      <c r="CE80" s="2">
        <f t="shared" si="316"/>
        <v>136399</v>
      </c>
      <c r="CF80" s="2">
        <f t="shared" si="316"/>
        <v>147595</v>
      </c>
      <c r="CG80" s="2">
        <f t="shared" si="316"/>
        <v>200384.5</v>
      </c>
      <c r="CH80" s="2">
        <f t="shared" si="271"/>
        <v>158552.70000000001</v>
      </c>
      <c r="CI80" s="2">
        <f t="shared" si="317"/>
        <v>145797.29999999999</v>
      </c>
      <c r="CJ80" s="2">
        <f t="shared" si="317"/>
        <v>142209</v>
      </c>
      <c r="CK80" s="2">
        <f t="shared" si="317"/>
        <v>142095.90000000002</v>
      </c>
      <c r="CL80" s="2">
        <f t="shared" si="317"/>
        <v>149654.79999999993</v>
      </c>
      <c r="CM80" s="2">
        <f t="shared" si="317"/>
        <v>126025</v>
      </c>
      <c r="CN80" s="2">
        <f t="shared" si="317"/>
        <v>177699.10000000009</v>
      </c>
      <c r="CO80" s="2">
        <f t="shared" si="317"/>
        <v>155027.80000000005</v>
      </c>
      <c r="CP80" s="2">
        <f t="shared" si="317"/>
        <v>152616.59999999986</v>
      </c>
      <c r="CQ80" s="2">
        <f t="shared" si="317"/>
        <v>142434.30000000005</v>
      </c>
      <c r="CR80" s="2">
        <f t="shared" si="317"/>
        <v>162293.89999999991</v>
      </c>
      <c r="CS80" s="2">
        <f t="shared" si="317"/>
        <v>210290.90000000014</v>
      </c>
      <c r="CT80" s="2">
        <f t="shared" si="273"/>
        <v>172554.5</v>
      </c>
      <c r="CU80" s="2">
        <f t="shared" si="318"/>
        <v>169573.5</v>
      </c>
      <c r="CV80" s="2">
        <f t="shared" si="318"/>
        <v>154741</v>
      </c>
      <c r="CW80" s="2">
        <f t="shared" si="318"/>
        <v>155324.40000000002</v>
      </c>
      <c r="CX80" s="2">
        <f t="shared" si="318"/>
        <v>160439.40000000002</v>
      </c>
      <c r="CY80" s="2">
        <f t="shared" si="318"/>
        <v>153555.89999999991</v>
      </c>
      <c r="CZ80" s="2">
        <f t="shared" si="318"/>
        <v>165599.19999999995</v>
      </c>
      <c r="DA80" s="2">
        <f t="shared" si="318"/>
        <v>162788.10000000009</v>
      </c>
      <c r="DB80" s="2">
        <f t="shared" si="318"/>
        <v>174655.80000000005</v>
      </c>
      <c r="DC80" s="2">
        <f t="shared" si="318"/>
        <v>169125.69999999995</v>
      </c>
      <c r="DD80" s="2">
        <f t="shared" si="318"/>
        <v>174412.10000000009</v>
      </c>
      <c r="DE80" s="2">
        <f t="shared" si="318"/>
        <v>203982.39999999991</v>
      </c>
      <c r="DF80" s="2">
        <f t="shared" si="275"/>
        <v>192559.9</v>
      </c>
      <c r="DG80" s="2">
        <f t="shared" si="319"/>
        <v>169293.69999999998</v>
      </c>
      <c r="DH80" s="2">
        <f t="shared" si="319"/>
        <v>177870.20000000007</v>
      </c>
      <c r="DI80" s="2">
        <f t="shared" si="319"/>
        <v>152204.89999999991</v>
      </c>
      <c r="DJ80" s="2">
        <f t="shared" si="319"/>
        <v>176135.70000000007</v>
      </c>
      <c r="DK80" s="2">
        <f t="shared" si="319"/>
        <v>171015.79999999993</v>
      </c>
      <c r="DL80" s="2">
        <f t="shared" si="319"/>
        <v>187093.10000000009</v>
      </c>
      <c r="DM80" s="2">
        <f t="shared" si="319"/>
        <v>183278.39999999991</v>
      </c>
      <c r="DN80" s="2">
        <f t="shared" si="319"/>
        <v>182469.30000000005</v>
      </c>
      <c r="DO80" s="2">
        <f t="shared" si="319"/>
        <v>187803</v>
      </c>
      <c r="DP80" s="2">
        <f t="shared" si="319"/>
        <v>173254.19999999995</v>
      </c>
      <c r="DQ80" s="2">
        <f t="shared" si="319"/>
        <v>257546.50000000023</v>
      </c>
      <c r="DR80" s="2">
        <f t="shared" si="277"/>
        <v>203274.8</v>
      </c>
      <c r="DS80" s="2">
        <f t="shared" si="320"/>
        <v>171476.5</v>
      </c>
      <c r="DT80" s="2">
        <f t="shared" si="320"/>
        <v>167321.89999999997</v>
      </c>
      <c r="DU80" s="2">
        <f t="shared" si="320"/>
        <v>190738.60000000009</v>
      </c>
      <c r="DV80" s="2">
        <f t="shared" si="320"/>
        <v>185826.69999999995</v>
      </c>
      <c r="DW80" s="2">
        <f t="shared" si="320"/>
        <v>202039.19999999995</v>
      </c>
      <c r="DX80" s="2">
        <f t="shared" si="320"/>
        <v>190335.90000000014</v>
      </c>
      <c r="DY80" s="2">
        <f t="shared" si="320"/>
        <v>184713.09999999986</v>
      </c>
      <c r="DZ80" s="2">
        <f t="shared" si="320"/>
        <v>191992.19999999995</v>
      </c>
      <c r="EA80" s="2">
        <f t="shared" si="320"/>
        <v>216868.60000000009</v>
      </c>
      <c r="EB80" s="2">
        <f t="shared" si="320"/>
        <v>197061.5</v>
      </c>
      <c r="EC80" s="2">
        <f t="shared" si="320"/>
        <v>274294.39999999991</v>
      </c>
      <c r="ED80" s="2">
        <f t="shared" si="279"/>
        <v>212616.6</v>
      </c>
      <c r="EE80" s="2">
        <f t="shared" si="321"/>
        <v>195933.6</v>
      </c>
      <c r="EF80" s="2">
        <f t="shared" si="321"/>
        <v>194786.3</v>
      </c>
      <c r="EG80" s="2">
        <f t="shared" si="305"/>
        <v>197013.40000000002</v>
      </c>
      <c r="EH80" s="2">
        <f t="shared" si="305"/>
        <v>207147.29999999993</v>
      </c>
      <c r="EI80" s="2">
        <f t="shared" si="305"/>
        <v>206083.60000000009</v>
      </c>
      <c r="EJ80" s="2">
        <f t="shared" si="305"/>
        <v>196680.30000000005</v>
      </c>
      <c r="EK80" s="2">
        <f t="shared" si="305"/>
        <v>184960.69999999995</v>
      </c>
      <c r="EL80" s="2">
        <f t="shared" si="305"/>
        <v>215840.89999999991</v>
      </c>
      <c r="EM80" s="2">
        <f t="shared" si="306"/>
        <v>252587.30000000005</v>
      </c>
      <c r="EN80" s="2">
        <f t="shared" si="282"/>
        <v>188336.89999999991</v>
      </c>
      <c r="EO80" s="2">
        <f t="shared" si="283"/>
        <v>332551.80000000028</v>
      </c>
      <c r="EP80" s="2">
        <f t="shared" si="284"/>
        <v>233385.2</v>
      </c>
      <c r="EQ80" s="2">
        <f t="shared" si="285"/>
        <v>188895.59999999998</v>
      </c>
      <c r="ER80" s="2">
        <f t="shared" si="286"/>
        <v>215114.8</v>
      </c>
      <c r="ES80" s="2">
        <f t="shared" si="287"/>
        <v>219825.40000000002</v>
      </c>
      <c r="ET80" s="2">
        <f t="shared" si="287"/>
        <v>220042.19999999995</v>
      </c>
      <c r="EU80" s="2">
        <f t="shared" si="287"/>
        <v>219318.40000000014</v>
      </c>
      <c r="EV80" s="2">
        <f t="shared" si="287"/>
        <v>220849.69999999995</v>
      </c>
      <c r="EW80" s="2">
        <f t="shared" si="287"/>
        <v>219632.59999999986</v>
      </c>
      <c r="EX80" s="2">
        <f t="shared" si="307"/>
        <v>217362.80000000005</v>
      </c>
      <c r="EY80" s="2">
        <f t="shared" si="307"/>
        <v>203092.09999999986</v>
      </c>
      <c r="EZ80" s="2">
        <f t="shared" si="307"/>
        <v>199828.20000000019</v>
      </c>
      <c r="FA80" s="2">
        <f t="shared" si="307"/>
        <v>310096.29999999981</v>
      </c>
      <c r="FB80" s="2">
        <f t="shared" si="289"/>
        <v>250807.1</v>
      </c>
      <c r="FC80" s="2">
        <f t="shared" si="290"/>
        <v>203664.4</v>
      </c>
      <c r="FD80" s="2">
        <f t="shared" si="290"/>
        <v>231940.30000000005</v>
      </c>
      <c r="FE80" s="2">
        <f t="shared" si="290"/>
        <v>233490.89999999991</v>
      </c>
      <c r="FF80" s="2">
        <f t="shared" si="290"/>
        <v>219865.19999999995</v>
      </c>
      <c r="FG80" s="2">
        <f t="shared" si="290"/>
        <v>216071.60000000009</v>
      </c>
      <c r="FH80" s="2">
        <f t="shared" si="291"/>
        <v>275591.80000000005</v>
      </c>
      <c r="FI80" s="2">
        <f t="shared" si="308"/>
        <v>207945.69999999995</v>
      </c>
      <c r="FJ80" s="2">
        <f t="shared" si="308"/>
        <v>202354.39999999991</v>
      </c>
      <c r="FK80" s="2">
        <f t="shared" si="293"/>
        <v>251017.70000000019</v>
      </c>
      <c r="FL80" s="2">
        <f t="shared" si="294"/>
        <v>231908.69999999972</v>
      </c>
      <c r="FM80" s="2">
        <f t="shared" si="294"/>
        <v>378776.80572539009</v>
      </c>
      <c r="FN80" s="2">
        <f t="shared" si="295"/>
        <v>203286.6</v>
      </c>
      <c r="FO80" s="2">
        <f t="shared" si="296"/>
        <v>174914.87999999998</v>
      </c>
      <c r="FP80" s="2">
        <f t="shared" si="296"/>
        <v>230296.88249131001</v>
      </c>
      <c r="FQ80" s="2">
        <f t="shared" si="296"/>
        <v>207858.50147249002</v>
      </c>
      <c r="FR80" s="2">
        <f t="shared" si="296"/>
        <v>280278.80605463008</v>
      </c>
      <c r="FS80" s="2">
        <f t="shared" si="296"/>
        <v>275607.6946131899</v>
      </c>
      <c r="FT80" s="2">
        <f t="shared" si="309"/>
        <v>256481.35918990988</v>
      </c>
      <c r="FU80" s="2">
        <f t="shared" si="309"/>
        <v>244171.06528851017</v>
      </c>
      <c r="FV80" s="2">
        <f t="shared" si="309"/>
        <v>218904.14462172985</v>
      </c>
      <c r="FW80" s="2">
        <f t="shared" si="309"/>
        <v>239449.64484823006</v>
      </c>
      <c r="FX80" s="2">
        <f t="shared" si="309"/>
        <v>229012.93377439026</v>
      </c>
      <c r="FY80" s="2">
        <f t="shared" si="309"/>
        <v>272962.39270205982</v>
      </c>
      <c r="FZ80" s="164">
        <f t="shared" si="298"/>
        <v>207643.0659518</v>
      </c>
      <c r="GA80" s="2">
        <f t="shared" si="309"/>
        <v>195082.02433563999</v>
      </c>
      <c r="GB80" s="2">
        <f t="shared" si="309"/>
        <v>200858.59198958997</v>
      </c>
      <c r="GC80" s="2">
        <f t="shared" si="322"/>
        <v>209282.75913404999</v>
      </c>
      <c r="GD80" s="2">
        <f t="shared" si="299"/>
        <v>227210.33304447006</v>
      </c>
      <c r="GE80" s="2">
        <f t="shared" si="300"/>
        <v>272009.53990895988</v>
      </c>
      <c r="GF80" s="2">
        <f t="shared" si="300"/>
        <v>248685.07601934019</v>
      </c>
      <c r="GG80" s="2">
        <f t="shared" si="301"/>
        <v>262500.01487973984</v>
      </c>
      <c r="GH80" s="2">
        <f t="shared" si="302"/>
        <v>193242.38085932005</v>
      </c>
      <c r="GI80" s="2">
        <f t="shared" si="303"/>
        <v>207128.53852836997</v>
      </c>
      <c r="GJ80" s="2">
        <f t="shared" si="304"/>
        <v>253089.73509404017</v>
      </c>
      <c r="GK80" s="2">
        <f t="shared" si="304"/>
        <v>392830.06488959957</v>
      </c>
    </row>
    <row r="81" spans="1:193" x14ac:dyDescent="0.25">
      <c r="A81" s="80" t="s">
        <v>161</v>
      </c>
      <c r="B81" s="2">
        <f t="shared" si="257"/>
        <v>19449.599999999999</v>
      </c>
      <c r="C81" s="2">
        <f t="shared" si="310"/>
        <v>21811.200000000004</v>
      </c>
      <c r="D81" s="2">
        <f t="shared" si="310"/>
        <v>22292.6</v>
      </c>
      <c r="E81" s="2">
        <f t="shared" si="310"/>
        <v>22524.299999999996</v>
      </c>
      <c r="F81" s="2">
        <f t="shared" si="310"/>
        <v>21504.300000000003</v>
      </c>
      <c r="G81" s="2">
        <f t="shared" si="310"/>
        <v>22178.899999999994</v>
      </c>
      <c r="H81" s="2">
        <f t="shared" si="310"/>
        <v>22184.800000000017</v>
      </c>
      <c r="I81" s="2">
        <f t="shared" si="310"/>
        <v>21741.899999999994</v>
      </c>
      <c r="J81" s="2">
        <f t="shared" si="310"/>
        <v>23039.100000000006</v>
      </c>
      <c r="K81" s="2">
        <f t="shared" si="310"/>
        <v>25156.199999999983</v>
      </c>
      <c r="L81" s="2">
        <f t="shared" si="310"/>
        <v>23210.100000000006</v>
      </c>
      <c r="M81" s="2">
        <f t="shared" si="310"/>
        <v>59101.200000000012</v>
      </c>
      <c r="N81" s="2">
        <f t="shared" si="259"/>
        <v>25921.7</v>
      </c>
      <c r="O81" s="2">
        <f t="shared" si="311"/>
        <v>25617.600000000002</v>
      </c>
      <c r="P81" s="2">
        <f t="shared" si="311"/>
        <v>25771.800000000003</v>
      </c>
      <c r="Q81" s="2">
        <f t="shared" si="311"/>
        <v>25718.599999999991</v>
      </c>
      <c r="R81" s="2">
        <f t="shared" si="311"/>
        <v>26511.800000000003</v>
      </c>
      <c r="S81" s="2">
        <f t="shared" si="311"/>
        <v>25632.799999999988</v>
      </c>
      <c r="T81" s="2">
        <f t="shared" si="311"/>
        <v>25934.800000000017</v>
      </c>
      <c r="U81" s="2">
        <f t="shared" si="311"/>
        <v>26147.299999999988</v>
      </c>
      <c r="V81" s="2">
        <f t="shared" si="311"/>
        <v>28934.100000000006</v>
      </c>
      <c r="W81" s="2">
        <f t="shared" si="311"/>
        <v>29610.200000000012</v>
      </c>
      <c r="X81" s="2">
        <f t="shared" si="311"/>
        <v>29249</v>
      </c>
      <c r="Y81" s="2">
        <f t="shared" si="311"/>
        <v>52169.599999999977</v>
      </c>
      <c r="Z81" s="2">
        <f t="shared" si="261"/>
        <v>26202.7</v>
      </c>
      <c r="AA81" s="2">
        <f t="shared" si="312"/>
        <v>31828.100000000002</v>
      </c>
      <c r="AB81" s="2">
        <f t="shared" si="312"/>
        <v>29770.699999999997</v>
      </c>
      <c r="AC81" s="2">
        <f t="shared" si="312"/>
        <v>29111.600000000006</v>
      </c>
      <c r="AD81" s="2">
        <f t="shared" si="312"/>
        <v>29045.799999999988</v>
      </c>
      <c r="AE81" s="2">
        <f t="shared" si="312"/>
        <v>29057.700000000012</v>
      </c>
      <c r="AF81" s="2">
        <f t="shared" si="312"/>
        <v>28971.600000000006</v>
      </c>
      <c r="AG81" s="2">
        <f t="shared" si="312"/>
        <v>37763.599999999977</v>
      </c>
      <c r="AH81" s="2">
        <f t="shared" si="312"/>
        <v>33271.100000000035</v>
      </c>
      <c r="AI81" s="2">
        <f t="shared" si="312"/>
        <v>31986.599999999977</v>
      </c>
      <c r="AJ81" s="2">
        <f t="shared" si="312"/>
        <v>35798.299999999988</v>
      </c>
      <c r="AK81" s="2">
        <f t="shared" si="312"/>
        <v>58020.100000000035</v>
      </c>
      <c r="AL81" s="2">
        <f t="shared" si="263"/>
        <v>30002.1</v>
      </c>
      <c r="AM81" s="2">
        <f t="shared" si="313"/>
        <v>35706.299999999996</v>
      </c>
      <c r="AN81" s="2">
        <f t="shared" si="313"/>
        <v>35009.900000000009</v>
      </c>
      <c r="AO81" s="2">
        <f t="shared" si="313"/>
        <v>33689.599999999991</v>
      </c>
      <c r="AP81" s="2">
        <f t="shared" si="313"/>
        <v>35163.600000000006</v>
      </c>
      <c r="AQ81" s="2">
        <f t="shared" si="313"/>
        <v>36266.600000000006</v>
      </c>
      <c r="AR81" s="2">
        <f t="shared" si="313"/>
        <v>35774.899999999994</v>
      </c>
      <c r="AS81" s="2">
        <f t="shared" si="313"/>
        <v>35687.700000000012</v>
      </c>
      <c r="AT81" s="2">
        <f t="shared" si="313"/>
        <v>37096.799999999988</v>
      </c>
      <c r="AU81" s="2">
        <f t="shared" si="313"/>
        <v>37942.400000000023</v>
      </c>
      <c r="AV81" s="2">
        <f t="shared" si="313"/>
        <v>38169.5</v>
      </c>
      <c r="AW81" s="2">
        <f t="shared" si="313"/>
        <v>89335.399999999965</v>
      </c>
      <c r="AX81" s="2">
        <f t="shared" si="265"/>
        <v>34409.599999999999</v>
      </c>
      <c r="AY81" s="2">
        <f t="shared" si="314"/>
        <v>40091.299999999996</v>
      </c>
      <c r="AZ81" s="2">
        <f t="shared" si="314"/>
        <v>40445.600000000006</v>
      </c>
      <c r="BA81" s="2">
        <f t="shared" si="314"/>
        <v>39419.100000000006</v>
      </c>
      <c r="BB81" s="2">
        <f t="shared" si="314"/>
        <v>38649.100000000006</v>
      </c>
      <c r="BC81" s="2">
        <f t="shared" si="314"/>
        <v>39866.199999999983</v>
      </c>
      <c r="BD81" s="2">
        <f t="shared" si="314"/>
        <v>40013.000000000029</v>
      </c>
      <c r="BE81" s="2">
        <f t="shared" si="314"/>
        <v>39425.399999999965</v>
      </c>
      <c r="BF81" s="2">
        <f t="shared" si="314"/>
        <v>47675.600000000035</v>
      </c>
      <c r="BG81" s="2">
        <f t="shared" si="314"/>
        <v>42857.299999999988</v>
      </c>
      <c r="BH81" s="2">
        <f t="shared" si="314"/>
        <v>44220.799999999988</v>
      </c>
      <c r="BI81" s="2">
        <f t="shared" si="314"/>
        <v>78592.699999999953</v>
      </c>
      <c r="BJ81" s="2">
        <f t="shared" si="267"/>
        <v>40821.800000000003</v>
      </c>
      <c r="BK81" s="2">
        <f t="shared" si="315"/>
        <v>42019.7</v>
      </c>
      <c r="BL81" s="2">
        <f t="shared" si="315"/>
        <v>41695</v>
      </c>
      <c r="BM81" s="2">
        <f t="shared" si="315"/>
        <v>43947.600000000006</v>
      </c>
      <c r="BN81" s="2">
        <f t="shared" si="315"/>
        <v>42699.699999999983</v>
      </c>
      <c r="BO81" s="2">
        <f t="shared" si="315"/>
        <v>42958.800000000017</v>
      </c>
      <c r="BP81" s="2">
        <f t="shared" si="315"/>
        <v>42892.600000000006</v>
      </c>
      <c r="BQ81" s="2">
        <f t="shared" si="315"/>
        <v>43562</v>
      </c>
      <c r="BR81" s="2">
        <f t="shared" si="315"/>
        <v>46355.200000000012</v>
      </c>
      <c r="BS81" s="2">
        <f t="shared" si="315"/>
        <v>49238.399999999965</v>
      </c>
      <c r="BT81" s="2">
        <f t="shared" si="315"/>
        <v>47044.600000000035</v>
      </c>
      <c r="BU81" s="2">
        <f t="shared" si="315"/>
        <v>84513.900000000023</v>
      </c>
      <c r="BV81" s="2">
        <f t="shared" si="269"/>
        <v>42480.3</v>
      </c>
      <c r="BW81" s="2">
        <f t="shared" si="316"/>
        <v>44586.899999999994</v>
      </c>
      <c r="BX81" s="2">
        <f t="shared" si="316"/>
        <v>45314.900000000009</v>
      </c>
      <c r="BY81" s="2">
        <f t="shared" si="316"/>
        <v>45615</v>
      </c>
      <c r="BZ81" s="2">
        <f t="shared" si="316"/>
        <v>46550.100000000006</v>
      </c>
      <c r="CA81" s="2">
        <f t="shared" si="316"/>
        <v>46123</v>
      </c>
      <c r="CB81" s="2">
        <f t="shared" si="316"/>
        <v>47383.399999999965</v>
      </c>
      <c r="CC81" s="2">
        <f t="shared" si="316"/>
        <v>47294.100000000035</v>
      </c>
      <c r="CD81" s="2">
        <f t="shared" si="316"/>
        <v>52830.700000000012</v>
      </c>
      <c r="CE81" s="2">
        <f t="shared" si="316"/>
        <v>50309.699999999953</v>
      </c>
      <c r="CF81" s="2">
        <f t="shared" si="316"/>
        <v>52409.800000000047</v>
      </c>
      <c r="CG81" s="2">
        <f t="shared" si="316"/>
        <v>90500.599999999977</v>
      </c>
      <c r="CH81" s="2">
        <f t="shared" si="271"/>
        <v>45442.2</v>
      </c>
      <c r="CI81" s="2">
        <f t="shared" si="317"/>
        <v>48124</v>
      </c>
      <c r="CJ81" s="2">
        <f t="shared" si="317"/>
        <v>51546.400000000009</v>
      </c>
      <c r="CK81" s="2">
        <f t="shared" si="317"/>
        <v>50894</v>
      </c>
      <c r="CL81" s="2">
        <f t="shared" si="317"/>
        <v>52027.199999999983</v>
      </c>
      <c r="CM81" s="2">
        <f t="shared" si="317"/>
        <v>48961.700000000012</v>
      </c>
      <c r="CN81" s="2">
        <f t="shared" si="317"/>
        <v>52688.700000000012</v>
      </c>
      <c r="CO81" s="2">
        <f t="shared" si="317"/>
        <v>52593</v>
      </c>
      <c r="CP81" s="2">
        <f t="shared" si="317"/>
        <v>55320.799999999988</v>
      </c>
      <c r="CQ81" s="2">
        <f t="shared" si="317"/>
        <v>55499.5</v>
      </c>
      <c r="CR81" s="2">
        <f t="shared" si="317"/>
        <v>54685</v>
      </c>
      <c r="CS81" s="2">
        <f t="shared" si="317"/>
        <v>116492</v>
      </c>
      <c r="CT81" s="2">
        <f t="shared" si="273"/>
        <v>52772.6</v>
      </c>
      <c r="CU81" s="2">
        <f t="shared" si="318"/>
        <v>54748.700000000004</v>
      </c>
      <c r="CV81" s="2">
        <f t="shared" si="318"/>
        <v>54122.7</v>
      </c>
      <c r="CW81" s="2">
        <f t="shared" si="318"/>
        <v>56077</v>
      </c>
      <c r="CX81" s="2">
        <f t="shared" si="318"/>
        <v>57306.599999999977</v>
      </c>
      <c r="CY81" s="2">
        <f t="shared" si="318"/>
        <v>54880.5</v>
      </c>
      <c r="CZ81" s="2">
        <f t="shared" si="318"/>
        <v>54675.200000000012</v>
      </c>
      <c r="DA81" s="2">
        <f t="shared" si="318"/>
        <v>55125.299999999988</v>
      </c>
      <c r="DB81" s="2">
        <f t="shared" si="318"/>
        <v>56802.5</v>
      </c>
      <c r="DC81" s="2">
        <f t="shared" si="318"/>
        <v>59775.800000000047</v>
      </c>
      <c r="DD81" s="2">
        <f t="shared" si="318"/>
        <v>63162.5</v>
      </c>
      <c r="DE81" s="2">
        <f t="shared" si="318"/>
        <v>107357.19999999995</v>
      </c>
      <c r="DF81" s="2">
        <f t="shared" si="275"/>
        <v>53208</v>
      </c>
      <c r="DG81" s="2">
        <f t="shared" si="319"/>
        <v>58449</v>
      </c>
      <c r="DH81" s="2">
        <f t="shared" si="319"/>
        <v>57756.899999999994</v>
      </c>
      <c r="DI81" s="2">
        <f t="shared" si="319"/>
        <v>60281.5</v>
      </c>
      <c r="DJ81" s="2">
        <f t="shared" si="319"/>
        <v>63370.399999999994</v>
      </c>
      <c r="DK81" s="2">
        <f t="shared" si="319"/>
        <v>64488.799999999988</v>
      </c>
      <c r="DL81" s="2">
        <f t="shared" si="319"/>
        <v>61975.300000000047</v>
      </c>
      <c r="DM81" s="2">
        <f t="shared" si="319"/>
        <v>61712.299999999988</v>
      </c>
      <c r="DN81" s="2">
        <f t="shared" si="319"/>
        <v>62741.999999999942</v>
      </c>
      <c r="DO81" s="2">
        <f t="shared" si="319"/>
        <v>64539.20000000007</v>
      </c>
      <c r="DP81" s="2">
        <f t="shared" si="319"/>
        <v>68147.400000000023</v>
      </c>
      <c r="DQ81" s="2">
        <f t="shared" si="319"/>
        <v>118090</v>
      </c>
      <c r="DR81" s="2">
        <f t="shared" si="277"/>
        <v>56265.1</v>
      </c>
      <c r="DS81" s="2">
        <f t="shared" si="320"/>
        <v>58798.400000000001</v>
      </c>
      <c r="DT81" s="2">
        <f t="shared" si="320"/>
        <v>59677.600000000006</v>
      </c>
      <c r="DU81" s="2">
        <f t="shared" si="320"/>
        <v>46633.899999999994</v>
      </c>
      <c r="DV81" s="2">
        <f t="shared" si="320"/>
        <v>58907</v>
      </c>
      <c r="DW81" s="2">
        <f t="shared" si="320"/>
        <v>65805.900000000023</v>
      </c>
      <c r="DX81" s="2">
        <f t="shared" si="320"/>
        <v>60953.5</v>
      </c>
      <c r="DY81" s="2">
        <f t="shared" si="320"/>
        <v>60310.899999999965</v>
      </c>
      <c r="DZ81" s="2">
        <f t="shared" si="320"/>
        <v>59091.100000000035</v>
      </c>
      <c r="EA81" s="2">
        <f t="shared" si="320"/>
        <v>63100.29999999993</v>
      </c>
      <c r="EB81" s="2">
        <f t="shared" si="320"/>
        <v>64843.70000000007</v>
      </c>
      <c r="EC81" s="2">
        <f t="shared" si="320"/>
        <v>115462.5</v>
      </c>
      <c r="ED81" s="2">
        <f t="shared" si="279"/>
        <v>55444.3</v>
      </c>
      <c r="EE81" s="2">
        <f t="shared" si="321"/>
        <v>59918.099999999991</v>
      </c>
      <c r="EF81" s="2">
        <f t="shared" si="321"/>
        <v>63483.100000000006</v>
      </c>
      <c r="EG81" s="2">
        <f t="shared" si="305"/>
        <v>60785.5</v>
      </c>
      <c r="EH81" s="2">
        <f t="shared" si="305"/>
        <v>62742.900000000023</v>
      </c>
      <c r="EI81" s="2">
        <f t="shared" si="305"/>
        <v>66253.599999999977</v>
      </c>
      <c r="EJ81" s="2">
        <f t="shared" si="305"/>
        <v>61663.799999999988</v>
      </c>
      <c r="EK81" s="2">
        <f t="shared" si="305"/>
        <v>62504.700000000012</v>
      </c>
      <c r="EL81" s="2">
        <f t="shared" si="305"/>
        <v>60809.699999999953</v>
      </c>
      <c r="EM81" s="2">
        <f t="shared" si="306"/>
        <v>60503</v>
      </c>
      <c r="EN81" s="2">
        <f t="shared" si="282"/>
        <v>66020.800000000047</v>
      </c>
      <c r="EO81" s="2">
        <f t="shared" si="283"/>
        <v>121063.5</v>
      </c>
      <c r="EP81" s="2">
        <f t="shared" si="284"/>
        <v>57167.6</v>
      </c>
      <c r="EQ81" s="2">
        <f t="shared" si="285"/>
        <v>60730.500000000007</v>
      </c>
      <c r="ER81" s="2">
        <f t="shared" si="286"/>
        <v>61687.799999999988</v>
      </c>
      <c r="ES81" s="2">
        <f t="shared" si="287"/>
        <v>72475.200000000012</v>
      </c>
      <c r="ET81" s="2">
        <f t="shared" si="287"/>
        <v>64324.999999999971</v>
      </c>
      <c r="EU81" s="2">
        <f t="shared" si="287"/>
        <v>65882.700000000012</v>
      </c>
      <c r="EV81" s="2">
        <f t="shared" si="287"/>
        <v>73415.200000000012</v>
      </c>
      <c r="EW81" s="2">
        <f t="shared" si="287"/>
        <v>64208.200000000012</v>
      </c>
      <c r="EX81" s="2">
        <f t="shared" si="307"/>
        <v>66205.499999999942</v>
      </c>
      <c r="EY81" s="2">
        <f t="shared" si="307"/>
        <v>64531.70000000007</v>
      </c>
      <c r="EZ81" s="2">
        <f t="shared" si="307"/>
        <v>66319.599999999977</v>
      </c>
      <c r="FA81" s="2">
        <f t="shared" si="307"/>
        <v>134100.40000000002</v>
      </c>
      <c r="FB81" s="2">
        <f t="shared" si="289"/>
        <v>60796.9</v>
      </c>
      <c r="FC81" s="2">
        <f t="shared" si="290"/>
        <v>64272.200000000004</v>
      </c>
      <c r="FD81" s="2">
        <f t="shared" si="290"/>
        <v>65419.5</v>
      </c>
      <c r="FE81" s="2">
        <f t="shared" si="290"/>
        <v>67692</v>
      </c>
      <c r="FF81" s="2">
        <f t="shared" si="290"/>
        <v>67765.999999999971</v>
      </c>
      <c r="FG81" s="2">
        <f t="shared" si="290"/>
        <v>66219.200000000012</v>
      </c>
      <c r="FH81" s="2">
        <f t="shared" si="291"/>
        <v>70233.299999999988</v>
      </c>
      <c r="FI81" s="2">
        <f t="shared" si="308"/>
        <v>70131.20000000007</v>
      </c>
      <c r="FJ81" s="2">
        <f t="shared" si="308"/>
        <v>68326.29999999993</v>
      </c>
      <c r="FK81" s="2">
        <f t="shared" si="293"/>
        <v>66733.800000000047</v>
      </c>
      <c r="FL81" s="2">
        <f t="shared" si="294"/>
        <v>73405.29999999993</v>
      </c>
      <c r="FM81" s="2">
        <f t="shared" si="294"/>
        <v>131225.16071582003</v>
      </c>
      <c r="FN81" s="2">
        <f t="shared" si="295"/>
        <v>63949.8</v>
      </c>
      <c r="FO81" s="2">
        <f t="shared" si="296"/>
        <v>68046.2</v>
      </c>
      <c r="FP81" s="2">
        <f t="shared" si="296"/>
        <v>69136.684709240013</v>
      </c>
      <c r="FQ81" s="2">
        <f t="shared" si="296"/>
        <v>75278.175076590007</v>
      </c>
      <c r="FR81" s="2">
        <f t="shared" si="296"/>
        <v>80827.596791039978</v>
      </c>
      <c r="FS81" s="2">
        <f t="shared" si="296"/>
        <v>82781.461368069984</v>
      </c>
      <c r="FT81" s="2">
        <f t="shared" si="309"/>
        <v>110596.79455619998</v>
      </c>
      <c r="FU81" s="2">
        <f t="shared" si="309"/>
        <v>101459.44453149009</v>
      </c>
      <c r="FV81" s="2">
        <f t="shared" si="309"/>
        <v>77316.272035209928</v>
      </c>
      <c r="FW81" s="2">
        <f t="shared" si="309"/>
        <v>75251.774120850023</v>
      </c>
      <c r="FX81" s="2">
        <f t="shared" si="309"/>
        <v>81352.273813570035</v>
      </c>
      <c r="FY81" s="2">
        <f t="shared" si="309"/>
        <v>139502.83372033993</v>
      </c>
      <c r="FZ81" s="164">
        <f t="shared" si="298"/>
        <v>67569.088798940007</v>
      </c>
      <c r="GA81" s="2">
        <f t="shared" si="309"/>
        <v>72579.501644589996</v>
      </c>
      <c r="GB81" s="2">
        <f t="shared" si="309"/>
        <v>74516.964757279988</v>
      </c>
      <c r="GC81" s="2">
        <f t="shared" si="322"/>
        <v>75510.685442869988</v>
      </c>
      <c r="GD81" s="2">
        <f t="shared" si="299"/>
        <v>77256.489865400014</v>
      </c>
      <c r="GE81" s="2">
        <f t="shared" si="300"/>
        <v>73456.230650120007</v>
      </c>
      <c r="GF81" s="2">
        <f t="shared" si="300"/>
        <v>76385.616865639982</v>
      </c>
      <c r="GG81" s="2">
        <f t="shared" si="301"/>
        <v>77693.103635619977</v>
      </c>
      <c r="GH81" s="2">
        <f t="shared" si="302"/>
        <v>77344.808201670065</v>
      </c>
      <c r="GI81" s="2">
        <f t="shared" si="303"/>
        <v>75467.708838879946</v>
      </c>
      <c r="GJ81" s="2">
        <f t="shared" si="304"/>
        <v>77606.210069480003</v>
      </c>
      <c r="GK81" s="2">
        <f t="shared" si="304"/>
        <v>154146.41129373002</v>
      </c>
    </row>
    <row r="82" spans="1:193" x14ac:dyDescent="0.25">
      <c r="A82" s="81" t="s">
        <v>162</v>
      </c>
      <c r="B82" s="2">
        <f t="shared" si="257"/>
        <v>19503</v>
      </c>
      <c r="C82" s="2">
        <f t="shared" si="310"/>
        <v>16147.599999999999</v>
      </c>
      <c r="D82" s="2">
        <f t="shared" si="310"/>
        <v>16017.900000000001</v>
      </c>
      <c r="E82" s="2">
        <f t="shared" si="310"/>
        <v>14239.899999999994</v>
      </c>
      <c r="F82" s="2">
        <f t="shared" si="310"/>
        <v>14318.200000000012</v>
      </c>
      <c r="G82" s="2">
        <f t="shared" si="310"/>
        <v>14124.5</v>
      </c>
      <c r="H82" s="2">
        <f t="shared" si="310"/>
        <v>15492.699999999997</v>
      </c>
      <c r="I82" s="2">
        <f t="shared" si="310"/>
        <v>15423.399999999994</v>
      </c>
      <c r="J82" s="2">
        <f t="shared" si="310"/>
        <v>17527.199999999997</v>
      </c>
      <c r="K82" s="2">
        <f t="shared" si="310"/>
        <v>16602.800000000017</v>
      </c>
      <c r="L82" s="2">
        <f t="shared" si="310"/>
        <v>18782.899999999994</v>
      </c>
      <c r="M82" s="2">
        <f t="shared" si="310"/>
        <v>38408.199999999983</v>
      </c>
      <c r="N82" s="2">
        <f t="shared" si="259"/>
        <v>26046.9</v>
      </c>
      <c r="O82" s="2">
        <f t="shared" si="311"/>
        <v>19896.099999999999</v>
      </c>
      <c r="P82" s="2">
        <f t="shared" si="311"/>
        <v>24172.199999999997</v>
      </c>
      <c r="Q82" s="2">
        <f t="shared" si="311"/>
        <v>19309.300000000003</v>
      </c>
      <c r="R82" s="2">
        <f t="shared" si="311"/>
        <v>25983.100000000006</v>
      </c>
      <c r="S82" s="2">
        <f t="shared" si="311"/>
        <v>23109.199999999983</v>
      </c>
      <c r="T82" s="2">
        <f t="shared" si="311"/>
        <v>22757</v>
      </c>
      <c r="U82" s="2">
        <f t="shared" si="311"/>
        <v>21941.800000000017</v>
      </c>
      <c r="V82" s="2">
        <f t="shared" si="311"/>
        <v>21933.600000000006</v>
      </c>
      <c r="W82" s="2">
        <f t="shared" si="311"/>
        <v>25224.599999999977</v>
      </c>
      <c r="X82" s="2">
        <f t="shared" si="311"/>
        <v>32078.299999999988</v>
      </c>
      <c r="Y82" s="2">
        <f t="shared" si="311"/>
        <v>29114.300000000047</v>
      </c>
      <c r="Z82" s="2">
        <f t="shared" si="261"/>
        <v>37573.9</v>
      </c>
      <c r="AA82" s="2">
        <f t="shared" si="312"/>
        <v>29759.999999999993</v>
      </c>
      <c r="AB82" s="2">
        <f t="shared" si="312"/>
        <v>27982.800000000003</v>
      </c>
      <c r="AC82" s="2">
        <f t="shared" si="312"/>
        <v>31579.5</v>
      </c>
      <c r="AD82" s="2">
        <f t="shared" si="312"/>
        <v>37003.699999999997</v>
      </c>
      <c r="AE82" s="2">
        <f t="shared" si="312"/>
        <v>33240.5</v>
      </c>
      <c r="AF82" s="2">
        <f t="shared" si="312"/>
        <v>31403</v>
      </c>
      <c r="AG82" s="2">
        <f t="shared" si="312"/>
        <v>33718.600000000006</v>
      </c>
      <c r="AH82" s="2">
        <f t="shared" si="312"/>
        <v>33665.299999999988</v>
      </c>
      <c r="AI82" s="2">
        <f t="shared" si="312"/>
        <v>38611.799999999988</v>
      </c>
      <c r="AJ82" s="2">
        <f t="shared" si="312"/>
        <v>48645.900000000023</v>
      </c>
      <c r="AK82" s="2">
        <f t="shared" si="312"/>
        <v>45011.900000000023</v>
      </c>
      <c r="AL82" s="2">
        <f t="shared" si="263"/>
        <v>50637.1</v>
      </c>
      <c r="AM82" s="2">
        <f t="shared" si="313"/>
        <v>43791.6</v>
      </c>
      <c r="AN82" s="2">
        <f t="shared" si="313"/>
        <v>43653.7</v>
      </c>
      <c r="AO82" s="2">
        <f t="shared" si="313"/>
        <v>44422.700000000012</v>
      </c>
      <c r="AP82" s="2">
        <f t="shared" si="313"/>
        <v>38676.799999999988</v>
      </c>
      <c r="AQ82" s="2">
        <f t="shared" si="313"/>
        <v>37595</v>
      </c>
      <c r="AR82" s="2">
        <f t="shared" si="313"/>
        <v>48515.500000000029</v>
      </c>
      <c r="AS82" s="2">
        <f t="shared" si="313"/>
        <v>38263.299999999988</v>
      </c>
      <c r="AT82" s="2">
        <f t="shared" si="313"/>
        <v>36751.799999999988</v>
      </c>
      <c r="AU82" s="2">
        <f t="shared" si="313"/>
        <v>50771.400000000023</v>
      </c>
      <c r="AV82" s="2">
        <f t="shared" si="313"/>
        <v>68332.099999999977</v>
      </c>
      <c r="AW82" s="2">
        <f t="shared" si="313"/>
        <v>61147.800000000047</v>
      </c>
      <c r="AX82" s="2">
        <f t="shared" si="265"/>
        <v>60604.800000000003</v>
      </c>
      <c r="AY82" s="2">
        <f t="shared" si="314"/>
        <v>84201.400000000009</v>
      </c>
      <c r="AZ82" s="2">
        <f t="shared" si="314"/>
        <v>62770</v>
      </c>
      <c r="BA82" s="2">
        <f t="shared" si="314"/>
        <v>65773.599999999977</v>
      </c>
      <c r="BB82" s="2">
        <f t="shared" si="314"/>
        <v>64317.799999999988</v>
      </c>
      <c r="BC82" s="2">
        <f t="shared" si="314"/>
        <v>62729.5</v>
      </c>
      <c r="BD82" s="2">
        <f t="shared" si="314"/>
        <v>67242.400000000023</v>
      </c>
      <c r="BE82" s="2">
        <f t="shared" si="314"/>
        <v>61087.800000000047</v>
      </c>
      <c r="BF82" s="2">
        <f t="shared" si="314"/>
        <v>66750.79999999993</v>
      </c>
      <c r="BG82" s="2">
        <f t="shared" si="314"/>
        <v>69667.20000000007</v>
      </c>
      <c r="BH82" s="2">
        <f t="shared" si="314"/>
        <v>83610.099999999977</v>
      </c>
      <c r="BI82" s="2">
        <f t="shared" si="314"/>
        <v>104238.40000000002</v>
      </c>
      <c r="BJ82" s="2">
        <f t="shared" si="267"/>
        <v>86558.8</v>
      </c>
      <c r="BK82" s="2">
        <f t="shared" si="315"/>
        <v>70113.3</v>
      </c>
      <c r="BL82" s="2">
        <f t="shared" si="315"/>
        <v>72591.699999999983</v>
      </c>
      <c r="BM82" s="2">
        <f t="shared" si="315"/>
        <v>75182.799999999988</v>
      </c>
      <c r="BN82" s="2">
        <f t="shared" si="315"/>
        <v>70853.200000000012</v>
      </c>
      <c r="BO82" s="2">
        <f t="shared" si="315"/>
        <v>67626.299999999988</v>
      </c>
      <c r="BP82" s="2">
        <f t="shared" si="315"/>
        <v>80666.300000000047</v>
      </c>
      <c r="BQ82" s="2">
        <f t="shared" si="315"/>
        <v>67676.29999999993</v>
      </c>
      <c r="BR82" s="2">
        <f t="shared" si="315"/>
        <v>74123.300000000047</v>
      </c>
      <c r="BS82" s="2">
        <f t="shared" si="315"/>
        <v>83019.5</v>
      </c>
      <c r="BT82" s="2">
        <f t="shared" si="315"/>
        <v>67730.800000000047</v>
      </c>
      <c r="BU82" s="2">
        <f t="shared" si="315"/>
        <v>74785.899999999907</v>
      </c>
      <c r="BV82" s="2">
        <f t="shared" si="269"/>
        <v>100015.4</v>
      </c>
      <c r="BW82" s="2">
        <f t="shared" si="316"/>
        <v>85548.6</v>
      </c>
      <c r="BX82" s="2">
        <f t="shared" si="316"/>
        <v>85363.599999999977</v>
      </c>
      <c r="BY82" s="2">
        <f t="shared" si="316"/>
        <v>84275.900000000023</v>
      </c>
      <c r="BZ82" s="2">
        <f t="shared" si="316"/>
        <v>85767.200000000012</v>
      </c>
      <c r="CA82" s="2">
        <f t="shared" si="316"/>
        <v>79147.399999999965</v>
      </c>
      <c r="CB82" s="2">
        <f t="shared" si="316"/>
        <v>83214</v>
      </c>
      <c r="CC82" s="2">
        <f t="shared" si="316"/>
        <v>90591.800000000047</v>
      </c>
      <c r="CD82" s="2">
        <f t="shared" si="316"/>
        <v>80127.699999999953</v>
      </c>
      <c r="CE82" s="2">
        <f t="shared" si="316"/>
        <v>85617.800000000047</v>
      </c>
      <c r="CF82" s="2">
        <f t="shared" si="316"/>
        <v>94463.400000000023</v>
      </c>
      <c r="CG82" s="2">
        <f t="shared" si="316"/>
        <v>109266</v>
      </c>
      <c r="CH82" s="2">
        <f t="shared" si="271"/>
        <v>112348.4</v>
      </c>
      <c r="CI82" s="2">
        <f t="shared" si="317"/>
        <v>96062.1</v>
      </c>
      <c r="CJ82" s="2">
        <f t="shared" si="317"/>
        <v>90166.599999999977</v>
      </c>
      <c r="CK82" s="2">
        <f t="shared" si="317"/>
        <v>90564.100000000035</v>
      </c>
      <c r="CL82" s="2">
        <f t="shared" si="317"/>
        <v>97392.599999999977</v>
      </c>
      <c r="CM82" s="2">
        <f t="shared" si="317"/>
        <v>76559.799999999988</v>
      </c>
      <c r="CN82" s="2">
        <f t="shared" si="317"/>
        <v>124624.70000000007</v>
      </c>
      <c r="CO82" s="2">
        <f t="shared" si="317"/>
        <v>99930.199999999953</v>
      </c>
      <c r="CP82" s="2">
        <f t="shared" si="317"/>
        <v>97080</v>
      </c>
      <c r="CQ82" s="2">
        <f t="shared" si="317"/>
        <v>86132.800000000047</v>
      </c>
      <c r="CR82" s="2">
        <f t="shared" si="317"/>
        <v>107347.30000000005</v>
      </c>
      <c r="CS82" s="2">
        <f t="shared" si="317"/>
        <v>92946.59999999986</v>
      </c>
      <c r="CT82" s="2">
        <f t="shared" si="273"/>
        <v>119449.9</v>
      </c>
      <c r="CU82" s="2">
        <f t="shared" si="318"/>
        <v>108431.70000000001</v>
      </c>
      <c r="CV82" s="2">
        <f t="shared" si="318"/>
        <v>99884.4</v>
      </c>
      <c r="CW82" s="2">
        <f t="shared" si="318"/>
        <v>99061.599999999977</v>
      </c>
      <c r="CX82" s="2">
        <f t="shared" si="318"/>
        <v>106714</v>
      </c>
      <c r="CY82" s="2">
        <f t="shared" si="318"/>
        <v>94054.20000000007</v>
      </c>
      <c r="CZ82" s="2">
        <f t="shared" si="318"/>
        <v>109676.59999999998</v>
      </c>
      <c r="DA82" s="2">
        <f t="shared" si="318"/>
        <v>107467.29999999993</v>
      </c>
      <c r="DB82" s="2">
        <f t="shared" si="318"/>
        <v>117632</v>
      </c>
      <c r="DC82" s="2">
        <f t="shared" si="318"/>
        <v>105256.69999999995</v>
      </c>
      <c r="DD82" s="2">
        <f t="shared" si="318"/>
        <v>111060.5</v>
      </c>
      <c r="DE82" s="2">
        <f t="shared" si="318"/>
        <v>94222.90000000014</v>
      </c>
      <c r="DF82" s="2">
        <f t="shared" si="275"/>
        <v>138745.9</v>
      </c>
      <c r="DG82" s="2">
        <f t="shared" si="319"/>
        <v>110189.4</v>
      </c>
      <c r="DH82" s="2">
        <f t="shared" si="319"/>
        <v>116267.10000000003</v>
      </c>
      <c r="DI82" s="2">
        <f t="shared" si="319"/>
        <v>91658</v>
      </c>
      <c r="DJ82" s="2">
        <f t="shared" si="319"/>
        <v>112586.90000000002</v>
      </c>
      <c r="DK82" s="2">
        <f t="shared" si="319"/>
        <v>106126.09999999998</v>
      </c>
      <c r="DL82" s="2">
        <f t="shared" si="319"/>
        <v>123082.79999999993</v>
      </c>
      <c r="DM82" s="2">
        <f t="shared" si="319"/>
        <v>120648.20000000007</v>
      </c>
      <c r="DN82" s="2">
        <f t="shared" si="319"/>
        <v>119157.29999999993</v>
      </c>
      <c r="DO82" s="2">
        <f t="shared" si="319"/>
        <v>122604.30000000005</v>
      </c>
      <c r="DP82" s="2">
        <f t="shared" si="319"/>
        <v>104365.69999999995</v>
      </c>
      <c r="DQ82" s="2">
        <f t="shared" si="319"/>
        <v>133561</v>
      </c>
      <c r="DR82" s="2">
        <f t="shared" si="277"/>
        <v>145393.60000000001</v>
      </c>
      <c r="DS82" s="2">
        <f t="shared" si="320"/>
        <v>111953.5</v>
      </c>
      <c r="DT82" s="2">
        <f t="shared" si="320"/>
        <v>107539.19999999998</v>
      </c>
      <c r="DU82" s="2">
        <f t="shared" si="320"/>
        <v>141152.10000000003</v>
      </c>
      <c r="DV82" s="2">
        <f t="shared" si="320"/>
        <v>123189.59999999998</v>
      </c>
      <c r="DW82" s="2">
        <f t="shared" si="320"/>
        <v>129772</v>
      </c>
      <c r="DX82" s="2">
        <f t="shared" si="320"/>
        <v>128545.30000000005</v>
      </c>
      <c r="DY82" s="2">
        <f t="shared" si="320"/>
        <v>123992.89999999991</v>
      </c>
      <c r="DZ82" s="2">
        <f t="shared" si="320"/>
        <v>132457.19999999995</v>
      </c>
      <c r="EA82" s="2">
        <f t="shared" si="320"/>
        <v>148148.30000000005</v>
      </c>
      <c r="EB82" s="2">
        <f t="shared" si="320"/>
        <v>131866.40000000014</v>
      </c>
      <c r="EC82" s="2">
        <f t="shared" si="320"/>
        <v>157280.5</v>
      </c>
      <c r="ED82" s="2">
        <f t="shared" si="279"/>
        <v>141645.5</v>
      </c>
      <c r="EE82" s="2">
        <f t="shared" si="321"/>
        <v>134007.5</v>
      </c>
      <c r="EF82" s="2">
        <f t="shared" si="321"/>
        <v>131071.59999999998</v>
      </c>
      <c r="EG82" s="2">
        <f t="shared" si="305"/>
        <v>135182.59999999998</v>
      </c>
      <c r="EH82" s="2">
        <f t="shared" si="305"/>
        <v>141175.10000000009</v>
      </c>
      <c r="EI82" s="2">
        <f t="shared" si="305"/>
        <v>139623.89999999991</v>
      </c>
      <c r="EJ82" s="2">
        <f t="shared" si="305"/>
        <v>122150</v>
      </c>
      <c r="EK82" s="2">
        <f t="shared" si="305"/>
        <v>121454.80000000005</v>
      </c>
      <c r="EL82" s="2">
        <f t="shared" si="305"/>
        <v>151948.5</v>
      </c>
      <c r="EM82" s="2">
        <f t="shared" si="306"/>
        <v>191518.39999999991</v>
      </c>
      <c r="EN82" s="2">
        <f t="shared" si="282"/>
        <v>119417.80000000005</v>
      </c>
      <c r="EO82" s="2">
        <f t="shared" si="283"/>
        <v>201967.40000000014</v>
      </c>
      <c r="EP82" s="2">
        <f t="shared" si="284"/>
        <v>175375.8</v>
      </c>
      <c r="EQ82" s="2">
        <f t="shared" si="285"/>
        <v>123897.10000000003</v>
      </c>
      <c r="ER82" s="2">
        <f t="shared" si="286"/>
        <v>145342.29999999999</v>
      </c>
      <c r="ES82" s="2">
        <f t="shared" si="287"/>
        <v>146593.29999999999</v>
      </c>
      <c r="ET82" s="2">
        <f t="shared" si="287"/>
        <v>153005.30000000005</v>
      </c>
      <c r="EU82" s="2">
        <f t="shared" si="287"/>
        <v>152987.89999999991</v>
      </c>
      <c r="EV82" s="2">
        <f t="shared" si="287"/>
        <v>147307.5</v>
      </c>
      <c r="EW82" s="2">
        <f t="shared" si="287"/>
        <v>152542</v>
      </c>
      <c r="EX82" s="2">
        <f t="shared" si="307"/>
        <v>150715.40000000014</v>
      </c>
      <c r="EY82" s="2">
        <f t="shared" si="307"/>
        <v>136681.59999999986</v>
      </c>
      <c r="EZ82" s="2">
        <f t="shared" si="307"/>
        <v>133193.30000000005</v>
      </c>
      <c r="FA82" s="2">
        <f t="shared" si="307"/>
        <v>175743.39999999991</v>
      </c>
      <c r="FB82" s="2">
        <f t="shared" si="289"/>
        <v>187664.6</v>
      </c>
      <c r="FC82" s="2">
        <f t="shared" si="290"/>
        <v>136829.1</v>
      </c>
      <c r="FD82" s="2">
        <f t="shared" si="290"/>
        <v>166164.29999999999</v>
      </c>
      <c r="FE82" s="2">
        <f t="shared" si="290"/>
        <v>165176</v>
      </c>
      <c r="FF82" s="2">
        <f t="shared" si="290"/>
        <v>149957.90000000002</v>
      </c>
      <c r="FG82" s="2">
        <f t="shared" si="290"/>
        <v>142472.69999999995</v>
      </c>
      <c r="FH82" s="2">
        <f t="shared" si="291"/>
        <v>202295.09999999998</v>
      </c>
      <c r="FI82" s="2">
        <f t="shared" si="308"/>
        <v>137024.69999999995</v>
      </c>
      <c r="FJ82" s="2">
        <f t="shared" si="308"/>
        <v>133890</v>
      </c>
      <c r="FK82" s="2">
        <f t="shared" si="293"/>
        <v>183532.10000000009</v>
      </c>
      <c r="FL82" s="2">
        <f t="shared" si="294"/>
        <v>157576.69999999995</v>
      </c>
      <c r="FM82" s="2">
        <f t="shared" si="294"/>
        <v>224367.15360980015</v>
      </c>
      <c r="FN82" s="2">
        <f t="shared" si="295"/>
        <v>138464.70000000001</v>
      </c>
      <c r="FO82" s="2">
        <f t="shared" si="296"/>
        <v>106219.87999999998</v>
      </c>
      <c r="FP82" s="2">
        <f t="shared" si="296"/>
        <v>160805.60466503</v>
      </c>
      <c r="FQ82" s="2">
        <f t="shared" si="296"/>
        <v>132394.51990256005</v>
      </c>
      <c r="FR82" s="2">
        <f t="shared" si="296"/>
        <v>167638.84212799999</v>
      </c>
      <c r="FS82" s="2">
        <f t="shared" si="296"/>
        <v>155095.42718735</v>
      </c>
      <c r="FT82" s="2">
        <f t="shared" si="309"/>
        <v>138729.07859891001</v>
      </c>
      <c r="FU82" s="2">
        <f t="shared" si="309"/>
        <v>142409.14525729988</v>
      </c>
      <c r="FV82" s="2">
        <f t="shared" si="309"/>
        <v>141216.77400122001</v>
      </c>
      <c r="FW82" s="2">
        <f t="shared" si="309"/>
        <v>163241.17675104016</v>
      </c>
      <c r="FX82" s="2">
        <f t="shared" si="309"/>
        <v>147137.04192540003</v>
      </c>
      <c r="FY82" s="2">
        <f t="shared" si="309"/>
        <v>105243.05303328997</v>
      </c>
      <c r="FZ82" s="164">
        <f t="shared" si="298"/>
        <v>139829.53115975001</v>
      </c>
      <c r="GA82" s="2">
        <f t="shared" si="309"/>
        <v>121212.04967512999</v>
      </c>
      <c r="GB82" s="2">
        <f t="shared" si="309"/>
        <v>126058.50163820997</v>
      </c>
      <c r="GC82" s="2">
        <f t="shared" si="322"/>
        <v>132875.25877968001</v>
      </c>
      <c r="GD82" s="2">
        <f t="shared" si="299"/>
        <v>149535.36398825998</v>
      </c>
      <c r="GE82" s="2">
        <f t="shared" si="300"/>
        <v>198272.09091324999</v>
      </c>
      <c r="GF82" s="2">
        <f t="shared" si="300"/>
        <v>153733.26360335003</v>
      </c>
      <c r="GG82" s="2">
        <f t="shared" si="301"/>
        <v>184360.98620999011</v>
      </c>
      <c r="GH82" s="2">
        <f t="shared" si="302"/>
        <v>114026.36774992989</v>
      </c>
      <c r="GI82" s="2">
        <f t="shared" si="303"/>
        <v>131341.02492232993</v>
      </c>
      <c r="GJ82" s="2">
        <f t="shared" si="304"/>
        <v>175009.53608406009</v>
      </c>
      <c r="GK82" s="2">
        <f t="shared" si="304"/>
        <v>192936.55335249961</v>
      </c>
    </row>
    <row r="83" spans="1:193" x14ac:dyDescent="0.25">
      <c r="A83" s="80" t="s">
        <v>163</v>
      </c>
      <c r="B83" s="2">
        <f t="shared" si="257"/>
        <v>0</v>
      </c>
      <c r="C83" s="2">
        <f t="shared" si="310"/>
        <v>112.4</v>
      </c>
      <c r="D83" s="2">
        <f t="shared" si="310"/>
        <v>575.4</v>
      </c>
      <c r="E83" s="2">
        <f t="shared" si="310"/>
        <v>214.70000000000005</v>
      </c>
      <c r="F83" s="2">
        <f t="shared" si="310"/>
        <v>149.09999999999991</v>
      </c>
      <c r="G83" s="2">
        <f t="shared" si="310"/>
        <v>119.10000000000014</v>
      </c>
      <c r="H83" s="2">
        <f t="shared" si="310"/>
        <v>297.39999999999986</v>
      </c>
      <c r="I83" s="2">
        <f t="shared" si="310"/>
        <v>32.400000000000091</v>
      </c>
      <c r="J83" s="2">
        <f t="shared" si="310"/>
        <v>220.20000000000005</v>
      </c>
      <c r="K83" s="2">
        <f t="shared" si="310"/>
        <v>138.59999999999991</v>
      </c>
      <c r="L83" s="2">
        <f t="shared" si="310"/>
        <v>140.29999999999995</v>
      </c>
      <c r="M83" s="2">
        <f t="shared" si="310"/>
        <v>97.200000000000273</v>
      </c>
      <c r="N83" s="2">
        <f t="shared" si="259"/>
        <v>0</v>
      </c>
      <c r="O83" s="2">
        <f t="shared" si="311"/>
        <v>964</v>
      </c>
      <c r="P83" s="2">
        <f t="shared" si="311"/>
        <v>189.09999999999991</v>
      </c>
      <c r="Q83" s="2">
        <f t="shared" si="311"/>
        <v>155.70000000000005</v>
      </c>
      <c r="R83" s="2">
        <f t="shared" si="311"/>
        <v>208.5</v>
      </c>
      <c r="S83" s="2">
        <f t="shared" si="311"/>
        <v>127.40000000000009</v>
      </c>
      <c r="T83" s="2">
        <f t="shared" si="311"/>
        <v>126.59999999999991</v>
      </c>
      <c r="U83" s="2">
        <f t="shared" si="311"/>
        <v>78</v>
      </c>
      <c r="V83" s="2">
        <f t="shared" si="311"/>
        <v>142.40000000000009</v>
      </c>
      <c r="W83" s="2">
        <f t="shared" si="311"/>
        <v>246.29999999999995</v>
      </c>
      <c r="X83" s="2">
        <f t="shared" si="311"/>
        <v>132</v>
      </c>
      <c r="Y83" s="2">
        <f t="shared" si="311"/>
        <v>127.90000000000009</v>
      </c>
      <c r="Z83" s="2">
        <f t="shared" si="261"/>
        <v>988.6</v>
      </c>
      <c r="AA83" s="2">
        <f t="shared" si="312"/>
        <v>129.39999999999998</v>
      </c>
      <c r="AB83" s="2">
        <f t="shared" si="312"/>
        <v>178.09999999999991</v>
      </c>
      <c r="AC83" s="2">
        <f t="shared" si="312"/>
        <v>85.400000000000091</v>
      </c>
      <c r="AD83" s="2">
        <f t="shared" si="312"/>
        <v>428.59999999999991</v>
      </c>
      <c r="AE83" s="2">
        <f t="shared" si="312"/>
        <v>287.70000000000027</v>
      </c>
      <c r="AF83" s="2">
        <f t="shared" si="312"/>
        <v>198.69999999999982</v>
      </c>
      <c r="AG83" s="2">
        <f t="shared" si="312"/>
        <v>128.90000000000009</v>
      </c>
      <c r="AH83" s="2">
        <f t="shared" si="312"/>
        <v>140.90000000000009</v>
      </c>
      <c r="AI83" s="2">
        <f t="shared" si="312"/>
        <v>139.89999999999964</v>
      </c>
      <c r="AJ83" s="2">
        <f t="shared" si="312"/>
        <v>270.70000000000027</v>
      </c>
      <c r="AK83" s="2">
        <f t="shared" si="312"/>
        <v>111.40000000000009</v>
      </c>
      <c r="AL83" s="2">
        <f t="shared" si="263"/>
        <v>653.5</v>
      </c>
      <c r="AM83" s="2">
        <f t="shared" si="313"/>
        <v>214.29999999999995</v>
      </c>
      <c r="AN83" s="2">
        <f t="shared" si="313"/>
        <v>451.5</v>
      </c>
      <c r="AO83" s="2">
        <f t="shared" si="313"/>
        <v>175.29999999999995</v>
      </c>
      <c r="AP83" s="2">
        <f t="shared" si="313"/>
        <v>362.70000000000005</v>
      </c>
      <c r="AQ83" s="2">
        <f t="shared" si="313"/>
        <v>162.10000000000014</v>
      </c>
      <c r="AR83" s="2">
        <f t="shared" si="313"/>
        <v>228.09999999999991</v>
      </c>
      <c r="AS83" s="2">
        <f t="shared" si="313"/>
        <v>201.59999999999991</v>
      </c>
      <c r="AT83" s="2">
        <f t="shared" si="313"/>
        <v>264.20000000000027</v>
      </c>
      <c r="AU83" s="2">
        <f t="shared" si="313"/>
        <v>112.09999999999991</v>
      </c>
      <c r="AV83" s="2">
        <f t="shared" si="313"/>
        <v>225.40000000000009</v>
      </c>
      <c r="AW83" s="2">
        <f t="shared" si="313"/>
        <v>55.199999999999818</v>
      </c>
      <c r="AX83" s="2">
        <f t="shared" si="265"/>
        <v>1506.8</v>
      </c>
      <c r="AY83" s="2">
        <f t="shared" si="314"/>
        <v>355.79999999999995</v>
      </c>
      <c r="AZ83" s="2">
        <f t="shared" si="314"/>
        <v>211.59999999999991</v>
      </c>
      <c r="BA83" s="2">
        <f t="shared" si="314"/>
        <v>169.5</v>
      </c>
      <c r="BB83" s="2">
        <f t="shared" si="314"/>
        <v>227.80000000000018</v>
      </c>
      <c r="BC83" s="2">
        <f t="shared" si="314"/>
        <v>369.40000000000009</v>
      </c>
      <c r="BD83" s="2">
        <f t="shared" si="314"/>
        <v>429.19999999999982</v>
      </c>
      <c r="BE83" s="2">
        <f t="shared" si="314"/>
        <v>108.20000000000027</v>
      </c>
      <c r="BF83" s="2">
        <f t="shared" si="314"/>
        <v>103.79999999999973</v>
      </c>
      <c r="BG83" s="2">
        <f t="shared" si="314"/>
        <v>129.70000000000027</v>
      </c>
      <c r="BH83" s="2">
        <f t="shared" si="314"/>
        <v>191.39999999999964</v>
      </c>
      <c r="BI83" s="2">
        <f t="shared" si="314"/>
        <v>86.900000000000091</v>
      </c>
      <c r="BJ83" s="2">
        <f t="shared" si="267"/>
        <v>1318.5</v>
      </c>
      <c r="BK83" s="2">
        <f t="shared" si="315"/>
        <v>395.09999999999991</v>
      </c>
      <c r="BL83" s="2">
        <f t="shared" si="315"/>
        <v>204.80000000000018</v>
      </c>
      <c r="BM83" s="2">
        <f t="shared" si="315"/>
        <v>247.29999999999973</v>
      </c>
      <c r="BN83" s="2">
        <f t="shared" si="315"/>
        <v>223.5</v>
      </c>
      <c r="BO83" s="2">
        <f t="shared" si="315"/>
        <v>224.20000000000027</v>
      </c>
      <c r="BP83" s="2">
        <f t="shared" si="315"/>
        <v>185.69999999999982</v>
      </c>
      <c r="BQ83" s="2">
        <f t="shared" si="315"/>
        <v>208.09999999999991</v>
      </c>
      <c r="BR83" s="2">
        <f t="shared" si="315"/>
        <v>108.60000000000036</v>
      </c>
      <c r="BS83" s="2">
        <f t="shared" si="315"/>
        <v>122.29999999999973</v>
      </c>
      <c r="BT83" s="2">
        <f t="shared" si="315"/>
        <v>265.09999999999991</v>
      </c>
      <c r="BU83" s="2">
        <f t="shared" si="315"/>
        <v>699.90000000000055</v>
      </c>
      <c r="BV83" s="2">
        <f t="shared" si="269"/>
        <v>671.5</v>
      </c>
      <c r="BW83" s="2">
        <f t="shared" si="316"/>
        <v>174.29999999999995</v>
      </c>
      <c r="BX83" s="2">
        <f t="shared" si="316"/>
        <v>156.40000000000009</v>
      </c>
      <c r="BY83" s="2">
        <f t="shared" si="316"/>
        <v>625.89999999999986</v>
      </c>
      <c r="BZ83" s="2">
        <f t="shared" si="316"/>
        <v>284.60000000000014</v>
      </c>
      <c r="CA83" s="2">
        <f t="shared" si="316"/>
        <v>217.79999999999995</v>
      </c>
      <c r="CB83" s="2">
        <f t="shared" si="316"/>
        <v>305.09999999999991</v>
      </c>
      <c r="CC83" s="2">
        <f t="shared" si="316"/>
        <v>160.09999999999991</v>
      </c>
      <c r="CD83" s="2">
        <f t="shared" si="316"/>
        <v>168.80000000000018</v>
      </c>
      <c r="CE83" s="2">
        <f t="shared" si="316"/>
        <v>216.40000000000009</v>
      </c>
      <c r="CF83" s="2">
        <f t="shared" si="316"/>
        <v>258.40000000000009</v>
      </c>
      <c r="CG83" s="2">
        <f t="shared" si="316"/>
        <v>377.69999999999982</v>
      </c>
      <c r="CH83" s="2">
        <f t="shared" si="271"/>
        <v>762.1</v>
      </c>
      <c r="CI83" s="2">
        <f t="shared" si="317"/>
        <v>244.10000000000002</v>
      </c>
      <c r="CJ83" s="2">
        <f t="shared" si="317"/>
        <v>213.29999999999995</v>
      </c>
      <c r="CK83" s="2">
        <f t="shared" si="317"/>
        <v>637.79999999999995</v>
      </c>
      <c r="CL83" s="2">
        <f t="shared" si="317"/>
        <v>235.00000000000023</v>
      </c>
      <c r="CM83" s="2">
        <f t="shared" si="317"/>
        <v>82</v>
      </c>
      <c r="CN83" s="2">
        <f t="shared" si="317"/>
        <v>385.69999999999982</v>
      </c>
      <c r="CO83" s="2">
        <f t="shared" si="317"/>
        <v>1906.1000000000004</v>
      </c>
      <c r="CP83" s="2">
        <f t="shared" si="317"/>
        <v>215.79999999999927</v>
      </c>
      <c r="CQ83" s="2">
        <f t="shared" si="317"/>
        <v>676.30000000000018</v>
      </c>
      <c r="CR83" s="2">
        <f t="shared" si="317"/>
        <v>261.60000000000036</v>
      </c>
      <c r="CS83" s="2">
        <f t="shared" si="317"/>
        <v>418</v>
      </c>
      <c r="CT83" s="2">
        <f t="shared" si="273"/>
        <v>332</v>
      </c>
      <c r="CU83" s="2">
        <f t="shared" si="318"/>
        <v>1953.9</v>
      </c>
      <c r="CV83" s="2">
        <f t="shared" si="318"/>
        <v>308.5</v>
      </c>
      <c r="CW83" s="2">
        <f t="shared" si="318"/>
        <v>185.79999999999973</v>
      </c>
      <c r="CX83" s="2">
        <f t="shared" si="318"/>
        <v>147.20000000000027</v>
      </c>
      <c r="CY83" s="2">
        <f t="shared" si="318"/>
        <v>181.90000000000009</v>
      </c>
      <c r="CZ83" s="2">
        <f t="shared" si="318"/>
        <v>1247.3999999999996</v>
      </c>
      <c r="DA83" s="2">
        <f t="shared" si="318"/>
        <v>195.5</v>
      </c>
      <c r="DB83" s="2">
        <f t="shared" si="318"/>
        <v>221.30000000000018</v>
      </c>
      <c r="DC83" s="2">
        <f t="shared" si="318"/>
        <v>197.89999999999964</v>
      </c>
      <c r="DD83" s="2">
        <f t="shared" si="318"/>
        <v>189.10000000000036</v>
      </c>
      <c r="DE83" s="2">
        <f t="shared" si="318"/>
        <v>785.60000000000036</v>
      </c>
      <c r="DF83" s="2">
        <f t="shared" si="275"/>
        <v>606</v>
      </c>
      <c r="DG83" s="2">
        <f t="shared" si="319"/>
        <v>655.29999999999995</v>
      </c>
      <c r="DH83" s="2">
        <f t="shared" si="319"/>
        <v>604.5</v>
      </c>
      <c r="DI83" s="2">
        <f t="shared" si="319"/>
        <v>265.39999999999986</v>
      </c>
      <c r="DJ83" s="2">
        <f t="shared" si="319"/>
        <v>178.40000000000009</v>
      </c>
      <c r="DK83" s="2">
        <f t="shared" si="319"/>
        <v>400.90000000000009</v>
      </c>
      <c r="DL83" s="2">
        <f t="shared" si="319"/>
        <v>954.59999999999991</v>
      </c>
      <c r="DM83" s="2">
        <f t="shared" si="319"/>
        <v>450.40000000000009</v>
      </c>
      <c r="DN83" s="2">
        <f t="shared" si="319"/>
        <v>282.10000000000036</v>
      </c>
      <c r="DO83" s="2">
        <f t="shared" si="319"/>
        <v>659.5</v>
      </c>
      <c r="DP83" s="2">
        <f t="shared" si="319"/>
        <v>220.69999999999982</v>
      </c>
      <c r="DQ83" s="2">
        <f t="shared" si="319"/>
        <v>462.19999999999982</v>
      </c>
      <c r="DR83" s="2">
        <f t="shared" si="277"/>
        <v>695.5</v>
      </c>
      <c r="DS83" s="2">
        <f t="shared" si="320"/>
        <v>130.89999999999998</v>
      </c>
      <c r="DT83" s="2">
        <f t="shared" si="320"/>
        <v>105.10000000000002</v>
      </c>
      <c r="DU83" s="2">
        <f t="shared" si="320"/>
        <v>515.20000000000005</v>
      </c>
      <c r="DV83" s="2">
        <f t="shared" si="320"/>
        <v>137.39999999999986</v>
      </c>
      <c r="DW83" s="2">
        <f t="shared" si="320"/>
        <v>531.09999999999991</v>
      </c>
      <c r="DX83" s="2">
        <f t="shared" si="320"/>
        <v>837.10000000000036</v>
      </c>
      <c r="DY83" s="2">
        <f t="shared" si="320"/>
        <v>409.29999999999973</v>
      </c>
      <c r="DZ83" s="2">
        <f t="shared" si="320"/>
        <v>443.90000000000009</v>
      </c>
      <c r="EA83" s="2">
        <f t="shared" si="320"/>
        <v>580.89999999999964</v>
      </c>
      <c r="EB83" s="2">
        <f t="shared" si="320"/>
        <v>351.40000000000055</v>
      </c>
      <c r="EC83" s="2">
        <f t="shared" si="320"/>
        <v>436</v>
      </c>
      <c r="ED83" s="2">
        <f t="shared" si="279"/>
        <v>879.9</v>
      </c>
      <c r="EE83" s="2">
        <f t="shared" si="321"/>
        <v>301.69999999999993</v>
      </c>
      <c r="EF83" s="2">
        <f t="shared" si="321"/>
        <v>231.60000000000014</v>
      </c>
      <c r="EG83" s="2">
        <f t="shared" si="305"/>
        <v>1045.3</v>
      </c>
      <c r="EH83" s="2">
        <f t="shared" si="305"/>
        <v>286.40000000000009</v>
      </c>
      <c r="EI83" s="2">
        <f t="shared" si="305"/>
        <v>206.09999999999991</v>
      </c>
      <c r="EJ83" s="2">
        <f t="shared" si="305"/>
        <v>417.40000000000009</v>
      </c>
      <c r="EK83" s="2">
        <f t="shared" si="305"/>
        <v>1000.9999999999995</v>
      </c>
      <c r="EL83" s="2">
        <f t="shared" si="305"/>
        <v>139.40000000000055</v>
      </c>
      <c r="EM83" s="2">
        <f t="shared" si="306"/>
        <v>565.89999999999964</v>
      </c>
      <c r="EN83" s="2">
        <f t="shared" si="282"/>
        <v>321.80000000000018</v>
      </c>
      <c r="EO83" s="2">
        <f t="shared" si="283"/>
        <v>423.30000000000018</v>
      </c>
      <c r="EP83" s="2">
        <f t="shared" si="284"/>
        <v>841.8</v>
      </c>
      <c r="EQ83" s="2">
        <f t="shared" si="285"/>
        <v>404.20000000000005</v>
      </c>
      <c r="ER83" s="2">
        <f t="shared" si="286"/>
        <v>182.90000000000009</v>
      </c>
      <c r="ES83" s="2">
        <f t="shared" si="287"/>
        <v>756.90000000000009</v>
      </c>
      <c r="ET83" s="2">
        <f t="shared" si="287"/>
        <v>152.09999999999991</v>
      </c>
      <c r="EU83" s="2">
        <f t="shared" si="287"/>
        <v>447.79999999999973</v>
      </c>
      <c r="EV83" s="2">
        <f t="shared" si="287"/>
        <v>127</v>
      </c>
      <c r="EW83" s="2">
        <f t="shared" si="287"/>
        <v>885.20000000000027</v>
      </c>
      <c r="EX83" s="2">
        <f t="shared" si="307"/>
        <v>441.90000000000009</v>
      </c>
      <c r="EY83" s="2">
        <f t="shared" si="307"/>
        <v>596.19999999999982</v>
      </c>
      <c r="EZ83" s="2">
        <f t="shared" si="307"/>
        <v>315.30000000000018</v>
      </c>
      <c r="FA83" s="2">
        <f t="shared" si="307"/>
        <v>252.30000000000018</v>
      </c>
      <c r="FB83" s="2">
        <f t="shared" si="289"/>
        <v>503.7</v>
      </c>
      <c r="FC83" s="2">
        <f t="shared" si="290"/>
        <v>720.8</v>
      </c>
      <c r="FD83" s="2">
        <f t="shared" si="290"/>
        <v>356.5</v>
      </c>
      <c r="FE83" s="2">
        <f t="shared" si="290"/>
        <v>622.90000000000009</v>
      </c>
      <c r="FF83" s="2">
        <f t="shared" si="290"/>
        <v>168.5</v>
      </c>
      <c r="FG83" s="2">
        <f t="shared" si="290"/>
        <v>295.29999999999973</v>
      </c>
      <c r="FH83" s="2">
        <f t="shared" si="291"/>
        <v>863.70000000000027</v>
      </c>
      <c r="FI83" s="2">
        <f t="shared" si="308"/>
        <v>610.20000000000027</v>
      </c>
      <c r="FJ83" s="2">
        <f t="shared" si="308"/>
        <v>138.09999999999945</v>
      </c>
      <c r="FK83" s="2">
        <f t="shared" si="293"/>
        <v>751.80000000000018</v>
      </c>
      <c r="FL83" s="2">
        <f t="shared" si="294"/>
        <v>388.89999999999964</v>
      </c>
      <c r="FM83" s="2">
        <f t="shared" si="294"/>
        <v>327.59889288000068</v>
      </c>
      <c r="FN83" s="2">
        <f t="shared" si="295"/>
        <v>872.1</v>
      </c>
      <c r="FO83" s="2">
        <f t="shared" si="296"/>
        <v>648.80000000000007</v>
      </c>
      <c r="FP83" s="2">
        <f t="shared" si="296"/>
        <v>354.59311703999992</v>
      </c>
      <c r="FQ83" s="2">
        <f t="shared" si="296"/>
        <v>185.80649334000009</v>
      </c>
      <c r="FR83" s="2">
        <f t="shared" si="296"/>
        <v>421.49213559000009</v>
      </c>
      <c r="FS83" s="2">
        <f t="shared" si="296"/>
        <v>934.61855776999982</v>
      </c>
      <c r="FT83" s="2">
        <f t="shared" si="309"/>
        <v>841.77303479999955</v>
      </c>
      <c r="FU83" s="2">
        <f t="shared" si="309"/>
        <v>316.1629997200007</v>
      </c>
      <c r="FV83" s="2">
        <f t="shared" si="309"/>
        <v>375.80163190999974</v>
      </c>
      <c r="FW83" s="2">
        <f t="shared" si="309"/>
        <v>932.94397633999961</v>
      </c>
      <c r="FX83" s="2">
        <f t="shared" si="309"/>
        <v>478.41227442000036</v>
      </c>
      <c r="FY83" s="2">
        <f t="shared" si="309"/>
        <v>204.01455542999975</v>
      </c>
      <c r="FZ83" s="164">
        <f t="shared" si="298"/>
        <v>244.44599310999999</v>
      </c>
      <c r="GA83" s="2">
        <f t="shared" si="309"/>
        <v>1290.4730159200001</v>
      </c>
      <c r="GB83" s="2">
        <f t="shared" si="309"/>
        <v>283.12559409999994</v>
      </c>
      <c r="GC83" s="2">
        <f t="shared" si="322"/>
        <v>896.81491149999988</v>
      </c>
      <c r="GD83" s="2">
        <f t="shared" si="299"/>
        <v>418.47919081000009</v>
      </c>
      <c r="GE83" s="2">
        <f t="shared" si="300"/>
        <v>281.2183455899999</v>
      </c>
      <c r="GF83" s="2">
        <f t="shared" si="300"/>
        <v>827.18013535</v>
      </c>
      <c r="GG83" s="2">
        <f t="shared" si="301"/>
        <v>445.92503413000031</v>
      </c>
      <c r="GH83" s="2">
        <f t="shared" si="302"/>
        <v>1871.2049077199999</v>
      </c>
      <c r="GI83" s="2">
        <f t="shared" si="303"/>
        <v>319.80476715999976</v>
      </c>
      <c r="GJ83" s="2">
        <f t="shared" si="304"/>
        <v>471.09363619000032</v>
      </c>
      <c r="GK83" s="2">
        <f t="shared" si="304"/>
        <v>875.40244124000492</v>
      </c>
    </row>
    <row r="84" spans="1:193" x14ac:dyDescent="0.25">
      <c r="A84" s="81" t="s">
        <v>164</v>
      </c>
      <c r="B84" s="2">
        <f t="shared" si="257"/>
        <v>0</v>
      </c>
      <c r="C84" s="2">
        <f t="shared" si="310"/>
        <v>62.9</v>
      </c>
      <c r="D84" s="2">
        <f t="shared" si="310"/>
        <v>177.79999999999998</v>
      </c>
      <c r="E84" s="2">
        <f t="shared" si="310"/>
        <v>0</v>
      </c>
      <c r="F84" s="2">
        <f t="shared" si="310"/>
        <v>98.800000000000011</v>
      </c>
      <c r="G84" s="2">
        <f t="shared" si="310"/>
        <v>0</v>
      </c>
      <c r="H84" s="2">
        <f t="shared" si="310"/>
        <v>124.19999999999999</v>
      </c>
      <c r="I84" s="2">
        <f t="shared" si="310"/>
        <v>0</v>
      </c>
      <c r="J84" s="2">
        <f t="shared" si="310"/>
        <v>124.80000000000001</v>
      </c>
      <c r="K84" s="2">
        <f t="shared" si="310"/>
        <v>470</v>
      </c>
      <c r="L84" s="2">
        <f t="shared" si="310"/>
        <v>86.400000000000091</v>
      </c>
      <c r="M84" s="2">
        <f t="shared" si="310"/>
        <v>360.29999999999995</v>
      </c>
      <c r="N84" s="2">
        <f t="shared" si="259"/>
        <v>1038.4000000000001</v>
      </c>
      <c r="O84" s="2">
        <f t="shared" si="311"/>
        <v>0</v>
      </c>
      <c r="P84" s="2">
        <f t="shared" si="311"/>
        <v>0</v>
      </c>
      <c r="Q84" s="2">
        <f t="shared" si="311"/>
        <v>87</v>
      </c>
      <c r="R84" s="2">
        <f t="shared" si="311"/>
        <v>187</v>
      </c>
      <c r="S84" s="2">
        <f t="shared" si="311"/>
        <v>492.69999999999982</v>
      </c>
      <c r="T84" s="2">
        <f t="shared" si="311"/>
        <v>619</v>
      </c>
      <c r="U84" s="2">
        <f t="shared" si="311"/>
        <v>91.099999999999909</v>
      </c>
      <c r="V84" s="2">
        <f t="shared" si="311"/>
        <v>412.20000000000027</v>
      </c>
      <c r="W84" s="2">
        <f t="shared" si="311"/>
        <v>0</v>
      </c>
      <c r="X84" s="2">
        <f t="shared" si="311"/>
        <v>11.900000000000091</v>
      </c>
      <c r="Y84" s="2">
        <f t="shared" si="311"/>
        <v>539.09999999999991</v>
      </c>
      <c r="Z84" s="2">
        <f t="shared" si="261"/>
        <v>0</v>
      </c>
      <c r="AA84" s="2">
        <f t="shared" si="312"/>
        <v>512</v>
      </c>
      <c r="AB84" s="2">
        <f t="shared" si="312"/>
        <v>366.4</v>
      </c>
      <c r="AC84" s="2">
        <f t="shared" si="312"/>
        <v>0</v>
      </c>
      <c r="AD84" s="2">
        <f t="shared" si="312"/>
        <v>67.800000000000068</v>
      </c>
      <c r="AE84" s="2">
        <f t="shared" si="312"/>
        <v>101.39999999999986</v>
      </c>
      <c r="AF84" s="2">
        <f t="shared" si="312"/>
        <v>338.40000000000009</v>
      </c>
      <c r="AG84" s="2">
        <f t="shared" si="312"/>
        <v>108.79999999999995</v>
      </c>
      <c r="AH84" s="2">
        <f t="shared" si="312"/>
        <v>116.70000000000005</v>
      </c>
      <c r="AI84" s="2">
        <f t="shared" si="312"/>
        <v>341.90000000000009</v>
      </c>
      <c r="AJ84" s="2">
        <f t="shared" si="312"/>
        <v>667.59999999999991</v>
      </c>
      <c r="AK84" s="2">
        <f t="shared" si="312"/>
        <v>843.90000000000009</v>
      </c>
      <c r="AL84" s="2">
        <f t="shared" si="263"/>
        <v>251.7</v>
      </c>
      <c r="AM84" s="2">
        <f t="shared" si="313"/>
        <v>523</v>
      </c>
      <c r="AN84" s="2">
        <f t="shared" si="313"/>
        <v>304.89999999999986</v>
      </c>
      <c r="AO84" s="2">
        <f t="shared" si="313"/>
        <v>156.70000000000005</v>
      </c>
      <c r="AP84" s="2">
        <f t="shared" si="313"/>
        <v>684.7</v>
      </c>
      <c r="AQ84" s="2">
        <f t="shared" si="313"/>
        <v>535.09999999999991</v>
      </c>
      <c r="AR84" s="2">
        <f t="shared" si="313"/>
        <v>482.09999999999991</v>
      </c>
      <c r="AS84" s="2">
        <f t="shared" si="313"/>
        <v>908.10000000000036</v>
      </c>
      <c r="AT84" s="2">
        <f t="shared" si="313"/>
        <v>566.30000000000018</v>
      </c>
      <c r="AU84" s="2">
        <f t="shared" si="313"/>
        <v>1025.8999999999996</v>
      </c>
      <c r="AV84" s="2">
        <f t="shared" si="313"/>
        <v>612.19999999999982</v>
      </c>
      <c r="AW84" s="2">
        <f t="shared" si="313"/>
        <v>1992.9000000000005</v>
      </c>
      <c r="AX84" s="2">
        <f t="shared" si="265"/>
        <v>0</v>
      </c>
      <c r="AY84" s="2">
        <f t="shared" si="314"/>
        <v>763.6</v>
      </c>
      <c r="AZ84" s="2">
        <f t="shared" si="314"/>
        <v>295.10000000000002</v>
      </c>
      <c r="BA84" s="2">
        <f t="shared" si="314"/>
        <v>358.09999999999991</v>
      </c>
      <c r="BB84" s="2">
        <f t="shared" si="314"/>
        <v>734.2</v>
      </c>
      <c r="BC84" s="2">
        <f t="shared" si="314"/>
        <v>514.69999999999982</v>
      </c>
      <c r="BD84" s="2">
        <f t="shared" si="314"/>
        <v>1060.9000000000001</v>
      </c>
      <c r="BE84" s="2">
        <f t="shared" si="314"/>
        <v>524.29999999999973</v>
      </c>
      <c r="BF84" s="2">
        <f t="shared" si="314"/>
        <v>0</v>
      </c>
      <c r="BG84" s="2">
        <f t="shared" si="314"/>
        <v>1420.6000000000004</v>
      </c>
      <c r="BH84" s="2">
        <f t="shared" si="314"/>
        <v>330.80000000000018</v>
      </c>
      <c r="BI84" s="2">
        <f t="shared" si="314"/>
        <v>15749.8</v>
      </c>
      <c r="BJ84" s="2">
        <f t="shared" si="267"/>
        <v>0</v>
      </c>
      <c r="BK84" s="2">
        <f t="shared" si="315"/>
        <v>741.8</v>
      </c>
      <c r="BL84" s="2">
        <f t="shared" si="315"/>
        <v>0</v>
      </c>
      <c r="BM84" s="2">
        <f t="shared" si="315"/>
        <v>548.70000000000005</v>
      </c>
      <c r="BN84" s="2">
        <f t="shared" si="315"/>
        <v>541.59999999999991</v>
      </c>
      <c r="BO84" s="2">
        <f t="shared" si="315"/>
        <v>389</v>
      </c>
      <c r="BP84" s="2">
        <f t="shared" si="315"/>
        <v>132.80000000000018</v>
      </c>
      <c r="BQ84" s="2">
        <f t="shared" si="315"/>
        <v>648.40000000000009</v>
      </c>
      <c r="BR84" s="2">
        <f t="shared" si="315"/>
        <v>76.899999999999636</v>
      </c>
      <c r="BS84" s="2">
        <f t="shared" si="315"/>
        <v>326.30000000000018</v>
      </c>
      <c r="BT84" s="2">
        <f t="shared" si="315"/>
        <v>330.19999999999982</v>
      </c>
      <c r="BU84" s="2">
        <f t="shared" si="315"/>
        <v>935.90000000000055</v>
      </c>
      <c r="BV84" s="2">
        <f t="shared" si="269"/>
        <v>0</v>
      </c>
      <c r="BW84" s="2">
        <f t="shared" si="316"/>
        <v>76.900000000000006</v>
      </c>
      <c r="BX84" s="2">
        <f t="shared" si="316"/>
        <v>711.5</v>
      </c>
      <c r="BY84" s="2">
        <f t="shared" si="316"/>
        <v>0</v>
      </c>
      <c r="BZ84" s="2">
        <f t="shared" si="316"/>
        <v>651.30000000000007</v>
      </c>
      <c r="CA84" s="2">
        <f t="shared" si="316"/>
        <v>293.79999999999995</v>
      </c>
      <c r="CB84" s="2">
        <f t="shared" si="316"/>
        <v>216.40000000000009</v>
      </c>
      <c r="CC84" s="2">
        <f t="shared" si="316"/>
        <v>316.90000000000009</v>
      </c>
      <c r="CD84" s="2">
        <f t="shared" si="316"/>
        <v>259.29999999999973</v>
      </c>
      <c r="CE84" s="2">
        <f t="shared" si="316"/>
        <v>255.09999999999991</v>
      </c>
      <c r="CF84" s="2">
        <f t="shared" si="316"/>
        <v>463.40000000000009</v>
      </c>
      <c r="CG84" s="2">
        <f t="shared" si="316"/>
        <v>240.20000000000027</v>
      </c>
      <c r="CH84" s="2">
        <f t="shared" si="271"/>
        <v>0</v>
      </c>
      <c r="CI84" s="2">
        <f t="shared" si="317"/>
        <v>1367.1</v>
      </c>
      <c r="CJ84" s="2">
        <f t="shared" si="317"/>
        <v>282.70000000000005</v>
      </c>
      <c r="CK84" s="2">
        <f t="shared" si="317"/>
        <v>0</v>
      </c>
      <c r="CL84" s="2">
        <f t="shared" si="317"/>
        <v>0</v>
      </c>
      <c r="CM84" s="2">
        <f t="shared" si="317"/>
        <v>421.50000000000023</v>
      </c>
      <c r="CN84" s="2">
        <f t="shared" si="317"/>
        <v>0</v>
      </c>
      <c r="CO84" s="2">
        <f t="shared" si="317"/>
        <v>598.5</v>
      </c>
      <c r="CP84" s="2">
        <f t="shared" si="317"/>
        <v>0</v>
      </c>
      <c r="CQ84" s="2">
        <f t="shared" si="317"/>
        <v>125.69999999999982</v>
      </c>
      <c r="CR84" s="2">
        <f t="shared" si="317"/>
        <v>0</v>
      </c>
      <c r="CS84" s="2">
        <f t="shared" si="317"/>
        <v>434.30000000000018</v>
      </c>
      <c r="CT84" s="2">
        <f t="shared" si="273"/>
        <v>0</v>
      </c>
      <c r="CU84" s="2">
        <f t="shared" si="318"/>
        <v>4439.2</v>
      </c>
      <c r="CV84" s="2">
        <f t="shared" si="318"/>
        <v>425.40000000000055</v>
      </c>
      <c r="CW84" s="2">
        <f t="shared" si="318"/>
        <v>0</v>
      </c>
      <c r="CX84" s="2">
        <f t="shared" si="318"/>
        <v>-3728.4000000000005</v>
      </c>
      <c r="CY84" s="2">
        <f t="shared" si="318"/>
        <v>4439.3</v>
      </c>
      <c r="CZ84" s="2">
        <f t="shared" si="318"/>
        <v>0</v>
      </c>
      <c r="DA84" s="2">
        <f t="shared" si="318"/>
        <v>0</v>
      </c>
      <c r="DB84" s="2">
        <f t="shared" si="318"/>
        <v>0</v>
      </c>
      <c r="DC84" s="2">
        <f t="shared" si="318"/>
        <v>3895.2999999999993</v>
      </c>
      <c r="DD84" s="2">
        <f t="shared" si="318"/>
        <v>0</v>
      </c>
      <c r="DE84" s="2">
        <f t="shared" si="318"/>
        <v>1616.7000000000007</v>
      </c>
      <c r="DF84" s="2">
        <f t="shared" si="275"/>
        <v>0</v>
      </c>
      <c r="DG84" s="2">
        <f t="shared" si="319"/>
        <v>0</v>
      </c>
      <c r="DH84" s="2">
        <f t="shared" si="319"/>
        <v>3241.7</v>
      </c>
      <c r="DI84" s="2">
        <f t="shared" si="319"/>
        <v>0</v>
      </c>
      <c r="DJ84" s="2">
        <f t="shared" si="319"/>
        <v>0</v>
      </c>
      <c r="DK84" s="2">
        <f t="shared" si="319"/>
        <v>0</v>
      </c>
      <c r="DL84" s="2">
        <f t="shared" si="319"/>
        <v>1080.4000000000005</v>
      </c>
      <c r="DM84" s="2">
        <f t="shared" si="319"/>
        <v>467.5</v>
      </c>
      <c r="DN84" s="2">
        <f t="shared" si="319"/>
        <v>287.89999999999964</v>
      </c>
      <c r="DO84" s="2">
        <f t="shared" si="319"/>
        <v>0</v>
      </c>
      <c r="DP84" s="2">
        <f t="shared" si="319"/>
        <v>520.39999999999964</v>
      </c>
      <c r="DQ84" s="2">
        <f t="shared" si="319"/>
        <v>5433.3000000000011</v>
      </c>
      <c r="DR84" s="2">
        <f t="shared" si="277"/>
        <v>920.6</v>
      </c>
      <c r="DS84" s="2">
        <f t="shared" si="320"/>
        <v>593.69999999999993</v>
      </c>
      <c r="DT84" s="2">
        <f t="shared" si="320"/>
        <v>0</v>
      </c>
      <c r="DU84" s="2">
        <f t="shared" si="320"/>
        <v>2437.3999999999996</v>
      </c>
      <c r="DV84" s="2">
        <f t="shared" si="320"/>
        <v>3592.7</v>
      </c>
      <c r="DW84" s="2">
        <f t="shared" si="320"/>
        <v>5930.2000000000007</v>
      </c>
      <c r="DX84" s="2">
        <f t="shared" si="320"/>
        <v>0</v>
      </c>
      <c r="DY84" s="2">
        <f t="shared" si="320"/>
        <v>0</v>
      </c>
      <c r="DZ84" s="2">
        <f t="shared" si="320"/>
        <v>0</v>
      </c>
      <c r="EA84" s="2">
        <f t="shared" si="320"/>
        <v>5039.1000000000004</v>
      </c>
      <c r="EB84" s="2">
        <f t="shared" si="320"/>
        <v>0</v>
      </c>
      <c r="EC84" s="2">
        <f t="shared" si="320"/>
        <v>1115.3999999999978</v>
      </c>
      <c r="ED84" s="2">
        <f t="shared" si="279"/>
        <v>14646.9</v>
      </c>
      <c r="EE84" s="2">
        <f t="shared" si="321"/>
        <v>1706.3000000000011</v>
      </c>
      <c r="EF84" s="2">
        <f t="shared" si="321"/>
        <v>0</v>
      </c>
      <c r="EG84" s="2">
        <f t="shared" si="305"/>
        <v>0</v>
      </c>
      <c r="EH84" s="2">
        <f t="shared" si="305"/>
        <v>2942.8999999999978</v>
      </c>
      <c r="EI84" s="2">
        <f t="shared" si="305"/>
        <v>0</v>
      </c>
      <c r="EJ84" s="2">
        <f t="shared" si="305"/>
        <v>12449.100000000002</v>
      </c>
      <c r="EK84" s="2">
        <f t="shared" si="305"/>
        <v>0.2000000000007276</v>
      </c>
      <c r="EL84" s="2">
        <f t="shared" si="305"/>
        <v>2943.2999999999956</v>
      </c>
      <c r="EM84" s="2">
        <f t="shared" si="306"/>
        <v>0</v>
      </c>
      <c r="EN84" s="2">
        <f t="shared" si="282"/>
        <v>2576.5</v>
      </c>
      <c r="EO84" s="2">
        <f t="shared" si="283"/>
        <v>9097.6000000000058</v>
      </c>
      <c r="EP84" s="2">
        <f t="shared" si="284"/>
        <v>0</v>
      </c>
      <c r="EQ84" s="2">
        <f t="shared" si="285"/>
        <v>3863.8</v>
      </c>
      <c r="ER84" s="2">
        <f t="shared" si="286"/>
        <v>7901.8</v>
      </c>
      <c r="ES84" s="2">
        <f t="shared" si="287"/>
        <v>0</v>
      </c>
      <c r="ET84" s="2">
        <f t="shared" si="287"/>
        <v>2559.7999999999993</v>
      </c>
      <c r="EU84" s="2">
        <f t="shared" si="287"/>
        <v>0</v>
      </c>
      <c r="EV84" s="2">
        <f t="shared" si="287"/>
        <v>0</v>
      </c>
      <c r="EW84" s="2">
        <f t="shared" si="287"/>
        <v>1997.2000000000007</v>
      </c>
      <c r="EX84" s="2">
        <f t="shared" si="307"/>
        <v>0</v>
      </c>
      <c r="EY84" s="2">
        <f t="shared" si="307"/>
        <v>1282.6000000000004</v>
      </c>
      <c r="EZ84" s="2">
        <f t="shared" si="307"/>
        <v>0</v>
      </c>
      <c r="FA84" s="2">
        <f t="shared" si="307"/>
        <v>0.2000000000007276</v>
      </c>
      <c r="FB84" s="2">
        <f t="shared" si="289"/>
        <v>1841.9</v>
      </c>
      <c r="FC84" s="2">
        <f t="shared" si="290"/>
        <v>1842.2999999999997</v>
      </c>
      <c r="FD84" s="2">
        <f t="shared" si="290"/>
        <v>0</v>
      </c>
      <c r="FE84" s="2">
        <f t="shared" si="290"/>
        <v>0</v>
      </c>
      <c r="FF84" s="2">
        <f t="shared" si="290"/>
        <v>1972.8000000000002</v>
      </c>
      <c r="FG84" s="2">
        <f t="shared" si="290"/>
        <v>7084.4</v>
      </c>
      <c r="FH84" s="2">
        <f t="shared" si="291"/>
        <v>2199.7000000000007</v>
      </c>
      <c r="FI84" s="2">
        <f t="shared" si="308"/>
        <v>179.60000000000036</v>
      </c>
      <c r="FJ84" s="2">
        <f t="shared" si="308"/>
        <v>0</v>
      </c>
      <c r="FK84" s="2">
        <f t="shared" si="293"/>
        <v>0</v>
      </c>
      <c r="FL84" s="2">
        <f t="shared" si="294"/>
        <v>537.79999999999927</v>
      </c>
      <c r="FM84" s="2">
        <f t="shared" si="294"/>
        <v>22856.892506889999</v>
      </c>
      <c r="FN84" s="2">
        <f t="shared" si="295"/>
        <v>0</v>
      </c>
      <c r="FO84" s="2">
        <f t="shared" si="296"/>
        <v>0</v>
      </c>
      <c r="FP84" s="2">
        <f t="shared" si="296"/>
        <v>0</v>
      </c>
      <c r="FQ84" s="2">
        <f t="shared" si="296"/>
        <v>0</v>
      </c>
      <c r="FR84" s="2">
        <f t="shared" si="296"/>
        <v>31390.875</v>
      </c>
      <c r="FS84" s="2">
        <f t="shared" si="296"/>
        <v>36796.1875</v>
      </c>
      <c r="FT84" s="2">
        <f t="shared" si="309"/>
        <v>6313.7130000000034</v>
      </c>
      <c r="FU84" s="2">
        <f t="shared" si="309"/>
        <v>-13.6875</v>
      </c>
      <c r="FV84" s="2">
        <f t="shared" si="309"/>
        <v>-4.703046609996818</v>
      </c>
      <c r="FW84" s="2">
        <f t="shared" si="309"/>
        <v>23.75</v>
      </c>
      <c r="FX84" s="2">
        <f t="shared" si="309"/>
        <v>45.205760999990162</v>
      </c>
      <c r="FY84" s="2">
        <f t="shared" si="309"/>
        <v>28012.491393000004</v>
      </c>
      <c r="FZ84" s="164">
        <f t="shared" si="298"/>
        <v>0</v>
      </c>
      <c r="GA84" s="2">
        <f t="shared" si="309"/>
        <v>0</v>
      </c>
      <c r="GB84" s="2">
        <f t="shared" si="309"/>
        <v>0</v>
      </c>
      <c r="GC84" s="2">
        <f t="shared" si="322"/>
        <v>0</v>
      </c>
      <c r="GD84" s="2">
        <f t="shared" si="299"/>
        <v>0</v>
      </c>
      <c r="GE84" s="2">
        <f t="shared" si="300"/>
        <v>0</v>
      </c>
      <c r="GF84" s="2">
        <f t="shared" si="300"/>
        <v>17739.015415000002</v>
      </c>
      <c r="GG84" s="2">
        <f t="shared" si="301"/>
        <v>0</v>
      </c>
      <c r="GH84" s="2">
        <f t="shared" si="302"/>
        <v>0</v>
      </c>
      <c r="GI84" s="2">
        <f t="shared" si="303"/>
        <v>0</v>
      </c>
      <c r="GJ84" s="2">
        <f t="shared" si="304"/>
        <v>2.8953043099973002</v>
      </c>
      <c r="GK84" s="2">
        <f t="shared" si="304"/>
        <v>44871.697802129995</v>
      </c>
    </row>
    <row r="85" spans="1:193" x14ac:dyDescent="0.25">
      <c r="A85" s="80" t="s">
        <v>165</v>
      </c>
      <c r="B85" s="2">
        <f t="shared" si="257"/>
        <v>58160</v>
      </c>
      <c r="C85" s="2">
        <f t="shared" si="310"/>
        <v>26053</v>
      </c>
      <c r="D85" s="2">
        <f t="shared" si="310"/>
        <v>81684</v>
      </c>
      <c r="E85" s="2">
        <f t="shared" si="310"/>
        <v>3629.2999999999884</v>
      </c>
      <c r="F85" s="2">
        <f t="shared" si="310"/>
        <v>24009.900000000023</v>
      </c>
      <c r="G85" s="2">
        <f t="shared" si="310"/>
        <v>15222.299999999988</v>
      </c>
      <c r="H85" s="2">
        <f t="shared" si="310"/>
        <v>58637.5</v>
      </c>
      <c r="I85" s="2">
        <f t="shared" si="310"/>
        <v>24359.5</v>
      </c>
      <c r="J85" s="2">
        <f t="shared" si="310"/>
        <v>82653.099999999977</v>
      </c>
      <c r="K85" s="2">
        <f t="shared" si="310"/>
        <v>24746.800000000047</v>
      </c>
      <c r="L85" s="2">
        <f t="shared" si="310"/>
        <v>23805.799999999988</v>
      </c>
      <c r="M85" s="2">
        <f t="shared" si="310"/>
        <v>13740.899999999965</v>
      </c>
      <c r="N85" s="2">
        <f t="shared" si="259"/>
        <v>57241.9</v>
      </c>
      <c r="O85" s="2">
        <f t="shared" si="311"/>
        <v>20437.599999999999</v>
      </c>
      <c r="P85" s="2">
        <f t="shared" si="311"/>
        <v>105121.9</v>
      </c>
      <c r="Q85" s="2">
        <f t="shared" si="311"/>
        <v>9587.3999999999942</v>
      </c>
      <c r="R85" s="2">
        <f t="shared" si="311"/>
        <v>19810.200000000012</v>
      </c>
      <c r="S85" s="2">
        <f t="shared" si="311"/>
        <v>12873.600000000006</v>
      </c>
      <c r="T85" s="2">
        <f t="shared" si="311"/>
        <v>43518.499999999971</v>
      </c>
      <c r="U85" s="2">
        <f t="shared" si="311"/>
        <v>22623.300000000047</v>
      </c>
      <c r="V85" s="2">
        <f t="shared" si="311"/>
        <v>63569</v>
      </c>
      <c r="W85" s="2">
        <f t="shared" si="311"/>
        <v>37119.099999999977</v>
      </c>
      <c r="X85" s="2">
        <f t="shared" si="311"/>
        <v>16735.200000000012</v>
      </c>
      <c r="Y85" s="2">
        <f t="shared" si="311"/>
        <v>11004.599999999977</v>
      </c>
      <c r="Z85" s="2">
        <f t="shared" si="261"/>
        <v>46202.3</v>
      </c>
      <c r="AA85" s="2">
        <f t="shared" si="312"/>
        <v>19372</v>
      </c>
      <c r="AB85" s="2">
        <f t="shared" si="312"/>
        <v>80210.499999999985</v>
      </c>
      <c r="AC85" s="2">
        <f t="shared" si="312"/>
        <v>6411.1000000000058</v>
      </c>
      <c r="AD85" s="2">
        <f t="shared" si="312"/>
        <v>17523.200000000012</v>
      </c>
      <c r="AE85" s="2">
        <f t="shared" si="312"/>
        <v>8608.7999999999884</v>
      </c>
      <c r="AF85" s="2">
        <f t="shared" si="312"/>
        <v>35465.100000000006</v>
      </c>
      <c r="AG85" s="2">
        <f t="shared" si="312"/>
        <v>16662</v>
      </c>
      <c r="AH85" s="2">
        <f t="shared" si="312"/>
        <v>74774.400000000023</v>
      </c>
      <c r="AI85" s="2">
        <f t="shared" si="312"/>
        <v>6336.0999999999767</v>
      </c>
      <c r="AJ85" s="2">
        <f t="shared" si="312"/>
        <v>16994.5</v>
      </c>
      <c r="AK85" s="2">
        <f t="shared" si="312"/>
        <v>11525.799999999988</v>
      </c>
      <c r="AL85" s="2">
        <f t="shared" si="263"/>
        <v>37649.300000000003</v>
      </c>
      <c r="AM85" s="2">
        <f t="shared" si="313"/>
        <v>17920.899999999994</v>
      </c>
      <c r="AN85" s="2">
        <f t="shared" si="313"/>
        <v>75343.3</v>
      </c>
      <c r="AO85" s="2">
        <f t="shared" si="313"/>
        <v>7611</v>
      </c>
      <c r="AP85" s="2">
        <f t="shared" si="313"/>
        <v>20991.200000000012</v>
      </c>
      <c r="AQ85" s="2">
        <f t="shared" si="313"/>
        <v>14096.299999999988</v>
      </c>
      <c r="AR85" s="2">
        <f t="shared" si="313"/>
        <v>39379.600000000006</v>
      </c>
      <c r="AS85" s="2">
        <f t="shared" si="313"/>
        <v>25026.5</v>
      </c>
      <c r="AT85" s="2">
        <f t="shared" si="313"/>
        <v>78381.600000000006</v>
      </c>
      <c r="AU85" s="2">
        <f t="shared" si="313"/>
        <v>8551.5999999999767</v>
      </c>
      <c r="AV85" s="2">
        <f t="shared" si="313"/>
        <v>11718.600000000035</v>
      </c>
      <c r="AW85" s="2">
        <f t="shared" si="313"/>
        <v>23436.799999999988</v>
      </c>
      <c r="AX85" s="2">
        <f t="shared" si="265"/>
        <v>41755.4</v>
      </c>
      <c r="AY85" s="2">
        <f t="shared" si="314"/>
        <v>22414.1</v>
      </c>
      <c r="AZ85" s="2">
        <f t="shared" si="314"/>
        <v>94812.1</v>
      </c>
      <c r="BA85" s="2">
        <f t="shared" si="314"/>
        <v>8678.7999999999884</v>
      </c>
      <c r="BB85" s="2">
        <f t="shared" si="314"/>
        <v>14597.300000000017</v>
      </c>
      <c r="BC85" s="2">
        <f t="shared" si="314"/>
        <v>13480.099999999977</v>
      </c>
      <c r="BD85" s="2">
        <f t="shared" si="314"/>
        <v>37221.600000000006</v>
      </c>
      <c r="BE85" s="2">
        <f t="shared" si="314"/>
        <v>23564.399999999994</v>
      </c>
      <c r="BF85" s="2">
        <f t="shared" si="314"/>
        <v>96272.299999999988</v>
      </c>
      <c r="BG85" s="2">
        <f t="shared" si="314"/>
        <v>6429.4000000000233</v>
      </c>
      <c r="BH85" s="2">
        <f t="shared" si="314"/>
        <v>17828.900000000023</v>
      </c>
      <c r="BI85" s="2">
        <f t="shared" si="314"/>
        <v>24486.799999999988</v>
      </c>
      <c r="BJ85" s="2">
        <f t="shared" si="267"/>
        <v>40428.699999999997</v>
      </c>
      <c r="BK85" s="2">
        <f t="shared" si="315"/>
        <v>18134.800000000003</v>
      </c>
      <c r="BL85" s="2">
        <f t="shared" si="315"/>
        <v>107193.4</v>
      </c>
      <c r="BM85" s="2">
        <f t="shared" si="315"/>
        <v>9033.3000000000175</v>
      </c>
      <c r="BN85" s="2">
        <f t="shared" si="315"/>
        <v>16958</v>
      </c>
      <c r="BO85" s="2">
        <f t="shared" si="315"/>
        <v>36219.399999999994</v>
      </c>
      <c r="BP85" s="2">
        <f t="shared" si="315"/>
        <v>44511.100000000006</v>
      </c>
      <c r="BQ85" s="2">
        <f t="shared" si="315"/>
        <v>10438.399999999965</v>
      </c>
      <c r="BR85" s="2">
        <f t="shared" si="315"/>
        <v>93737.900000000023</v>
      </c>
      <c r="BS85" s="2">
        <f t="shared" si="315"/>
        <v>9466.2999999999884</v>
      </c>
      <c r="BT85" s="2">
        <f t="shared" si="315"/>
        <v>17694.400000000023</v>
      </c>
      <c r="BU85" s="2">
        <f t="shared" si="315"/>
        <v>45562.299999999988</v>
      </c>
      <c r="BV85" s="2">
        <f t="shared" si="269"/>
        <v>44525.7</v>
      </c>
      <c r="BW85" s="2">
        <f t="shared" si="316"/>
        <v>13274.800000000003</v>
      </c>
      <c r="BX85" s="2">
        <f t="shared" si="316"/>
        <v>98177.9</v>
      </c>
      <c r="BY85" s="2">
        <f t="shared" si="316"/>
        <v>11080.700000000012</v>
      </c>
      <c r="BZ85" s="2">
        <f t="shared" si="316"/>
        <v>18796</v>
      </c>
      <c r="CA85" s="2">
        <f t="shared" si="316"/>
        <v>54147.899999999994</v>
      </c>
      <c r="CB85" s="2">
        <f t="shared" si="316"/>
        <v>47103.200000000012</v>
      </c>
      <c r="CC85" s="2">
        <f t="shared" si="316"/>
        <v>11790.799999999988</v>
      </c>
      <c r="CD85" s="2">
        <f t="shared" si="316"/>
        <v>85957.5</v>
      </c>
      <c r="CE85" s="2">
        <f t="shared" si="316"/>
        <v>15961.799999999988</v>
      </c>
      <c r="CF85" s="2">
        <f t="shared" si="316"/>
        <v>22672.799999999988</v>
      </c>
      <c r="CG85" s="2">
        <f t="shared" si="316"/>
        <v>48281.800000000047</v>
      </c>
      <c r="CH85" s="2">
        <f t="shared" si="271"/>
        <v>60566.3</v>
      </c>
      <c r="CI85" s="2">
        <f t="shared" si="317"/>
        <v>14581.5</v>
      </c>
      <c r="CJ85" s="2">
        <f t="shared" si="317"/>
        <v>82946.3</v>
      </c>
      <c r="CK85" s="2">
        <f t="shared" si="317"/>
        <v>46307</v>
      </c>
      <c r="CL85" s="2">
        <f t="shared" si="317"/>
        <v>25360.799999999988</v>
      </c>
      <c r="CM85" s="2">
        <f t="shared" si="317"/>
        <v>68273.600000000006</v>
      </c>
      <c r="CN85" s="2">
        <f t="shared" si="317"/>
        <v>78556.099999999977</v>
      </c>
      <c r="CO85" s="2">
        <f t="shared" si="317"/>
        <v>9511.7000000000116</v>
      </c>
      <c r="CP85" s="2">
        <f t="shared" si="317"/>
        <v>96345.700000000012</v>
      </c>
      <c r="CQ85" s="2">
        <f t="shared" si="317"/>
        <v>25094</v>
      </c>
      <c r="CR85" s="2">
        <f t="shared" si="317"/>
        <v>29760.599999999977</v>
      </c>
      <c r="CS85" s="2">
        <f t="shared" si="317"/>
        <v>94097.20000000007</v>
      </c>
      <c r="CT85" s="2">
        <f t="shared" si="273"/>
        <v>56741</v>
      </c>
      <c r="CU85" s="2">
        <f t="shared" si="318"/>
        <v>10935.100000000006</v>
      </c>
      <c r="CV85" s="2">
        <f t="shared" si="318"/>
        <v>93628.4</v>
      </c>
      <c r="CW85" s="2">
        <f t="shared" si="318"/>
        <v>37685.399999999994</v>
      </c>
      <c r="CX85" s="2">
        <f t="shared" si="318"/>
        <v>24446.300000000017</v>
      </c>
      <c r="CY85" s="2">
        <f t="shared" si="318"/>
        <v>93830.099999999977</v>
      </c>
      <c r="CZ85" s="2">
        <f t="shared" si="318"/>
        <v>60932.299999999988</v>
      </c>
      <c r="DA85" s="2">
        <f t="shared" si="318"/>
        <v>8317.3000000000466</v>
      </c>
      <c r="DB85" s="2">
        <f t="shared" si="318"/>
        <v>109945.5</v>
      </c>
      <c r="DC85" s="2">
        <f t="shared" si="318"/>
        <v>69536.599999999977</v>
      </c>
      <c r="DD85" s="2">
        <f t="shared" si="318"/>
        <v>24634.800000000047</v>
      </c>
      <c r="DE85" s="2">
        <f t="shared" si="318"/>
        <v>105446.79999999993</v>
      </c>
      <c r="DF85" s="2">
        <f t="shared" si="275"/>
        <v>62000.800000000003</v>
      </c>
      <c r="DG85" s="2">
        <f t="shared" si="319"/>
        <v>10018.899999999994</v>
      </c>
      <c r="DH85" s="2">
        <f t="shared" si="319"/>
        <v>120439.2</v>
      </c>
      <c r="DI85" s="2">
        <f t="shared" si="319"/>
        <v>54482.700000000012</v>
      </c>
      <c r="DJ85" s="2">
        <f t="shared" si="319"/>
        <v>24321.100000000006</v>
      </c>
      <c r="DK85" s="2">
        <f t="shared" si="319"/>
        <v>107768</v>
      </c>
      <c r="DL85" s="2">
        <f t="shared" si="319"/>
        <v>49962.700000000012</v>
      </c>
      <c r="DM85" s="2">
        <f t="shared" si="319"/>
        <v>8937.3999999999651</v>
      </c>
      <c r="DN85" s="2">
        <f t="shared" si="319"/>
        <v>154838.39999999997</v>
      </c>
      <c r="DO85" s="2">
        <f t="shared" si="319"/>
        <v>52941.20000000007</v>
      </c>
      <c r="DP85" s="2">
        <f t="shared" si="319"/>
        <v>40039.79999999993</v>
      </c>
      <c r="DQ85" s="2">
        <f t="shared" si="319"/>
        <v>114210</v>
      </c>
      <c r="DR85" s="2">
        <f t="shared" si="277"/>
        <v>52988.6</v>
      </c>
      <c r="DS85" s="2">
        <f t="shared" si="320"/>
        <v>6367.7000000000044</v>
      </c>
      <c r="DT85" s="2">
        <f t="shared" si="320"/>
        <v>178766.59999999998</v>
      </c>
      <c r="DU85" s="2">
        <f t="shared" si="320"/>
        <v>56327.300000000017</v>
      </c>
      <c r="DV85" s="2">
        <f t="shared" si="320"/>
        <v>21224.799999999988</v>
      </c>
      <c r="DW85" s="2">
        <f t="shared" si="320"/>
        <v>97342.200000000012</v>
      </c>
      <c r="DX85" s="2">
        <f t="shared" si="320"/>
        <v>47868</v>
      </c>
      <c r="DY85" s="2">
        <f t="shared" si="320"/>
        <v>6931.7000000000116</v>
      </c>
      <c r="DZ85" s="2">
        <f t="shared" si="320"/>
        <v>172730.90000000002</v>
      </c>
      <c r="EA85" s="2">
        <f t="shared" si="320"/>
        <v>63413.399999999907</v>
      </c>
      <c r="EB85" s="2">
        <f t="shared" si="320"/>
        <v>40086.70000000007</v>
      </c>
      <c r="EC85" s="2">
        <f t="shared" si="320"/>
        <v>130541.09999999998</v>
      </c>
      <c r="ED85" s="2">
        <f t="shared" si="279"/>
        <v>51967.5</v>
      </c>
      <c r="EE85" s="2">
        <f t="shared" si="321"/>
        <v>11675.900000000001</v>
      </c>
      <c r="EF85" s="2">
        <f t="shared" si="321"/>
        <v>189662.5</v>
      </c>
      <c r="EG85" s="2">
        <f t="shared" si="305"/>
        <v>70788.000000000029</v>
      </c>
      <c r="EH85" s="2">
        <f t="shared" si="305"/>
        <v>53258.699999999953</v>
      </c>
      <c r="EI85" s="2">
        <f t="shared" si="305"/>
        <v>121164.20000000001</v>
      </c>
      <c r="EJ85" s="2">
        <f t="shared" si="305"/>
        <v>60851.200000000012</v>
      </c>
      <c r="EK85" s="2">
        <f t="shared" si="305"/>
        <v>10788.199999999953</v>
      </c>
      <c r="EL85" s="2">
        <f t="shared" si="305"/>
        <v>216351.60000000009</v>
      </c>
      <c r="EM85" s="2">
        <f t="shared" ref="EM85:EM89" si="323">IF(EM34="","",EM34-EL34)</f>
        <v>72348.399999999907</v>
      </c>
      <c r="EN85" s="2">
        <f t="shared" si="282"/>
        <v>60307.900000000023</v>
      </c>
      <c r="EO85" s="2">
        <f t="shared" si="283"/>
        <v>103183.40000000002</v>
      </c>
      <c r="EP85" s="2">
        <f t="shared" si="284"/>
        <v>75562</v>
      </c>
      <c r="EQ85" s="2">
        <f t="shared" si="285"/>
        <v>11613.5</v>
      </c>
      <c r="ER85" s="2">
        <f t="shared" si="286"/>
        <v>235455.09999999998</v>
      </c>
      <c r="ES85" s="2">
        <f t="shared" si="287"/>
        <v>85868.600000000035</v>
      </c>
      <c r="ET85" s="2">
        <f t="shared" si="287"/>
        <v>68914.099999999977</v>
      </c>
      <c r="EU85" s="2">
        <f t="shared" si="287"/>
        <v>121127.00000000006</v>
      </c>
      <c r="EV85" s="2">
        <f t="shared" si="287"/>
        <v>58360</v>
      </c>
      <c r="EW85" s="2">
        <f t="shared" si="287"/>
        <v>20793.599999999977</v>
      </c>
      <c r="EX85" s="2">
        <f t="shared" si="307"/>
        <v>212720.79999999993</v>
      </c>
      <c r="EY85" s="2">
        <f t="shared" si="307"/>
        <v>138456</v>
      </c>
      <c r="EZ85" s="2">
        <f t="shared" si="307"/>
        <v>91540.40000000014</v>
      </c>
      <c r="FA85" s="2">
        <f t="shared" si="307"/>
        <v>108299.29999999981</v>
      </c>
      <c r="FB85" s="2">
        <f t="shared" si="289"/>
        <v>82981.5</v>
      </c>
      <c r="FC85" s="2">
        <f t="shared" si="290"/>
        <v>39489.5</v>
      </c>
      <c r="FD85" s="2">
        <f t="shared" si="290"/>
        <v>238103.90000000002</v>
      </c>
      <c r="FE85" s="2">
        <f t="shared" si="290"/>
        <v>128284.39999999997</v>
      </c>
      <c r="FF85" s="2">
        <f t="shared" si="290"/>
        <v>91399.399999999965</v>
      </c>
      <c r="FG85" s="2">
        <f t="shared" si="290"/>
        <v>125739.10000000009</v>
      </c>
      <c r="FH85" s="2">
        <f t="shared" si="291"/>
        <v>114075</v>
      </c>
      <c r="FI85" s="2">
        <f t="shared" si="308"/>
        <v>102322</v>
      </c>
      <c r="FJ85" s="2">
        <f t="shared" si="308"/>
        <v>260870.89999999991</v>
      </c>
      <c r="FK85" s="2">
        <f t="shared" si="293"/>
        <v>111607.90000000014</v>
      </c>
      <c r="FL85" s="2">
        <f t="shared" si="294"/>
        <v>78009.199999999953</v>
      </c>
      <c r="FM85" s="2">
        <f t="shared" si="294"/>
        <v>144371.06003376003</v>
      </c>
      <c r="FN85" s="2">
        <f t="shared" si="295"/>
        <v>91456.2</v>
      </c>
      <c r="FO85" s="2">
        <f t="shared" si="296"/>
        <v>173243.09999999998</v>
      </c>
      <c r="FP85" s="2">
        <f t="shared" si="296"/>
        <v>246879.61389459</v>
      </c>
      <c r="FQ85" s="2">
        <f t="shared" si="296"/>
        <v>105808.08982206997</v>
      </c>
      <c r="FR85" s="2">
        <f t="shared" si="296"/>
        <v>71901.634668930084</v>
      </c>
      <c r="FS85" s="2">
        <f t="shared" si="296"/>
        <v>122174.12096335995</v>
      </c>
      <c r="FT85" s="2">
        <f t="shared" si="309"/>
        <v>101018.25384599005</v>
      </c>
      <c r="FU85" s="2">
        <f t="shared" si="309"/>
        <v>224375.72561419988</v>
      </c>
      <c r="FV85" s="2">
        <f t="shared" si="309"/>
        <v>261995.97370245005</v>
      </c>
      <c r="FW85" s="2">
        <f t="shared" si="309"/>
        <v>71487.282431560103</v>
      </c>
      <c r="FX85" s="2">
        <f t="shared" si="309"/>
        <v>68419.666089749895</v>
      </c>
      <c r="FY85" s="2">
        <f t="shared" si="309"/>
        <v>142548.76274591009</v>
      </c>
      <c r="FZ85" s="164">
        <f t="shared" si="298"/>
        <v>114778.18115136999</v>
      </c>
      <c r="GA85" s="2">
        <f t="shared" si="309"/>
        <v>225807.88651816</v>
      </c>
      <c r="GB85" s="2">
        <f t="shared" si="309"/>
        <v>283956.38090155</v>
      </c>
      <c r="GC85" s="2">
        <f t="shared" si="322"/>
        <v>72952.292523980024</v>
      </c>
      <c r="GD85" s="2">
        <f t="shared" si="299"/>
        <v>62102.947264750022</v>
      </c>
      <c r="GE85" s="2">
        <f t="shared" si="300"/>
        <v>155640.64617443993</v>
      </c>
      <c r="GF85" s="2">
        <f t="shared" si="300"/>
        <v>154419.86816250999</v>
      </c>
      <c r="GG85" s="2">
        <f t="shared" si="301"/>
        <v>278676.31087867008</v>
      </c>
      <c r="GH85" s="2">
        <f t="shared" si="302"/>
        <v>237400.92183161993</v>
      </c>
      <c r="GI85" s="2">
        <f t="shared" si="303"/>
        <v>65093.218592560152</v>
      </c>
      <c r="GJ85" s="2">
        <f t="shared" si="304"/>
        <v>74520.778354899958</v>
      </c>
      <c r="GK85" s="2">
        <f t="shared" si="304"/>
        <v>175870.42184997001</v>
      </c>
    </row>
    <row r="86" spans="1:193" x14ac:dyDescent="0.25">
      <c r="A86" s="81" t="s">
        <v>166</v>
      </c>
      <c r="B86" s="2">
        <f t="shared" si="257"/>
        <v>36847.9</v>
      </c>
      <c r="C86" s="2">
        <f t="shared" si="310"/>
        <v>19634.400000000001</v>
      </c>
      <c r="D86" s="2">
        <f t="shared" si="310"/>
        <v>76523.8</v>
      </c>
      <c r="E86" s="2">
        <f t="shared" si="310"/>
        <v>2713.2999999999884</v>
      </c>
      <c r="F86" s="2">
        <f t="shared" si="310"/>
        <v>15082.100000000006</v>
      </c>
      <c r="G86" s="2">
        <f t="shared" si="310"/>
        <v>14490.5</v>
      </c>
      <c r="H86" s="2">
        <f t="shared" si="310"/>
        <v>36650.799999999988</v>
      </c>
      <c r="I86" s="2">
        <f t="shared" si="310"/>
        <v>18143.300000000017</v>
      </c>
      <c r="J86" s="2">
        <f t="shared" si="310"/>
        <v>77147.300000000017</v>
      </c>
      <c r="K86" s="2">
        <f t="shared" si="310"/>
        <v>23887.099999999977</v>
      </c>
      <c r="L86" s="2">
        <f t="shared" si="310"/>
        <v>15073.900000000023</v>
      </c>
      <c r="M86" s="2">
        <f t="shared" si="310"/>
        <v>13259.899999999965</v>
      </c>
      <c r="N86" s="2">
        <f t="shared" si="259"/>
        <v>35085.4</v>
      </c>
      <c r="O86" s="2">
        <f t="shared" si="311"/>
        <v>13992</v>
      </c>
      <c r="P86" s="2">
        <f t="shared" si="311"/>
        <v>99847.800000000017</v>
      </c>
      <c r="Q86" s="2">
        <f t="shared" si="311"/>
        <v>8786.8999999999942</v>
      </c>
      <c r="R86" s="2">
        <f t="shared" si="311"/>
        <v>11016</v>
      </c>
      <c r="S86" s="2">
        <f t="shared" si="311"/>
        <v>12250.399999999994</v>
      </c>
      <c r="T86" s="2">
        <f t="shared" si="311"/>
        <v>21501.799999999988</v>
      </c>
      <c r="U86" s="2">
        <f t="shared" si="311"/>
        <v>16175.400000000023</v>
      </c>
      <c r="V86" s="2">
        <f t="shared" si="311"/>
        <v>58252.700000000012</v>
      </c>
      <c r="W86" s="2">
        <f t="shared" si="311"/>
        <v>36296.299999999988</v>
      </c>
      <c r="X86" s="2">
        <f t="shared" si="311"/>
        <v>7889.2000000000116</v>
      </c>
      <c r="Y86" s="2">
        <f t="shared" si="311"/>
        <v>10569.899999999965</v>
      </c>
      <c r="Z86" s="2">
        <f t="shared" si="261"/>
        <v>24625.1</v>
      </c>
      <c r="AA86" s="2">
        <f t="shared" si="312"/>
        <v>13576.599999999999</v>
      </c>
      <c r="AB86" s="2">
        <f t="shared" si="312"/>
        <v>75262.7</v>
      </c>
      <c r="AC86" s="2">
        <f t="shared" si="312"/>
        <v>4774.1000000000058</v>
      </c>
      <c r="AD86" s="2">
        <f t="shared" si="312"/>
        <v>9904.1000000000058</v>
      </c>
      <c r="AE86" s="2">
        <f t="shared" si="312"/>
        <v>8013.1999999999825</v>
      </c>
      <c r="AF86" s="2">
        <f t="shared" si="312"/>
        <v>15405.400000000023</v>
      </c>
      <c r="AG86" s="2">
        <f t="shared" si="312"/>
        <v>10169.199999999983</v>
      </c>
      <c r="AH86" s="2">
        <f t="shared" si="312"/>
        <v>69182</v>
      </c>
      <c r="AI86" s="2">
        <f t="shared" si="312"/>
        <v>4649.3000000000175</v>
      </c>
      <c r="AJ86" s="2">
        <f t="shared" si="312"/>
        <v>10310.899999999994</v>
      </c>
      <c r="AK86" s="2">
        <f t="shared" si="312"/>
        <v>9456.1000000000058</v>
      </c>
      <c r="AL86" s="2">
        <f t="shared" si="263"/>
        <v>17588.099999999999</v>
      </c>
      <c r="AM86" s="2">
        <f t="shared" si="313"/>
        <v>10981.600000000002</v>
      </c>
      <c r="AN86" s="2">
        <f t="shared" si="313"/>
        <v>69861.7</v>
      </c>
      <c r="AO86" s="2">
        <f t="shared" si="313"/>
        <v>5931.3000000000029</v>
      </c>
      <c r="AP86" s="2">
        <f t="shared" si="313"/>
        <v>12490.100000000006</v>
      </c>
      <c r="AQ86" s="2">
        <f t="shared" si="313"/>
        <v>13543.599999999991</v>
      </c>
      <c r="AR86" s="2">
        <f t="shared" si="313"/>
        <v>18268.700000000012</v>
      </c>
      <c r="AS86" s="2">
        <f t="shared" si="313"/>
        <v>18135.299999999988</v>
      </c>
      <c r="AT86" s="2">
        <f t="shared" si="313"/>
        <v>72645.800000000017</v>
      </c>
      <c r="AU86" s="2">
        <f t="shared" si="313"/>
        <v>7962.6999999999825</v>
      </c>
      <c r="AV86" s="2">
        <f t="shared" si="313"/>
        <v>10230</v>
      </c>
      <c r="AW86" s="2">
        <f t="shared" si="313"/>
        <v>23000.100000000006</v>
      </c>
      <c r="AX86" s="2">
        <f t="shared" si="265"/>
        <v>21943.8</v>
      </c>
      <c r="AY86" s="2">
        <f t="shared" si="314"/>
        <v>15729.3</v>
      </c>
      <c r="AZ86" s="2">
        <f t="shared" si="314"/>
        <v>89748.6</v>
      </c>
      <c r="BA86" s="2">
        <f t="shared" si="314"/>
        <v>7292.0999999999913</v>
      </c>
      <c r="BB86" s="2">
        <f t="shared" si="314"/>
        <v>14263</v>
      </c>
      <c r="BC86" s="2">
        <f t="shared" si="314"/>
        <v>13010.200000000012</v>
      </c>
      <c r="BD86" s="2">
        <f t="shared" si="314"/>
        <v>18721.200000000012</v>
      </c>
      <c r="BE86" s="2">
        <f t="shared" si="314"/>
        <v>17703.599999999977</v>
      </c>
      <c r="BF86" s="2">
        <f t="shared" si="314"/>
        <v>91514.700000000012</v>
      </c>
      <c r="BG86" s="2">
        <f t="shared" si="314"/>
        <v>5952.9000000000233</v>
      </c>
      <c r="BH86" s="2">
        <f t="shared" si="314"/>
        <v>16603.099999999977</v>
      </c>
      <c r="BI86" s="2">
        <f t="shared" si="314"/>
        <v>24156.299999999988</v>
      </c>
      <c r="BJ86" s="2">
        <f t="shared" si="267"/>
        <v>22804.3</v>
      </c>
      <c r="BK86" s="2">
        <f t="shared" si="315"/>
        <v>12168.899999999998</v>
      </c>
      <c r="BL86" s="2">
        <f t="shared" si="315"/>
        <v>102666.3</v>
      </c>
      <c r="BM86" s="2">
        <f t="shared" si="315"/>
        <v>6232.1000000000058</v>
      </c>
      <c r="BN86" s="2">
        <f t="shared" si="315"/>
        <v>15932.5</v>
      </c>
      <c r="BO86" s="2">
        <f t="shared" si="315"/>
        <v>35815.799999999988</v>
      </c>
      <c r="BP86" s="2">
        <f t="shared" si="315"/>
        <v>27012.5</v>
      </c>
      <c r="BQ86" s="2">
        <f t="shared" si="315"/>
        <v>10132.5</v>
      </c>
      <c r="BR86" s="2">
        <f t="shared" si="315"/>
        <v>89200.4</v>
      </c>
      <c r="BS86" s="2">
        <f t="shared" si="315"/>
        <v>6997</v>
      </c>
      <c r="BT86" s="2">
        <f t="shared" si="315"/>
        <v>16664.900000000023</v>
      </c>
      <c r="BU86" s="2">
        <f t="shared" si="315"/>
        <v>45249.299999999988</v>
      </c>
      <c r="BV86" s="2">
        <f t="shared" si="269"/>
        <v>26879</v>
      </c>
      <c r="BW86" s="2">
        <f t="shared" si="316"/>
        <v>13115.5</v>
      </c>
      <c r="BX86" s="2">
        <f t="shared" si="316"/>
        <v>93644.200000000012</v>
      </c>
      <c r="BY86" s="2">
        <f t="shared" si="316"/>
        <v>8429.0999999999767</v>
      </c>
      <c r="BZ86" s="2">
        <f t="shared" si="316"/>
        <v>17825.100000000006</v>
      </c>
      <c r="CA86" s="2">
        <f t="shared" si="316"/>
        <v>53835.300000000017</v>
      </c>
      <c r="CB86" s="2">
        <f t="shared" si="316"/>
        <v>35068.299999999988</v>
      </c>
      <c r="CC86" s="2">
        <f t="shared" si="316"/>
        <v>11416.700000000012</v>
      </c>
      <c r="CD86" s="2">
        <f t="shared" si="316"/>
        <v>81669.5</v>
      </c>
      <c r="CE86" s="2">
        <f t="shared" si="316"/>
        <v>13171</v>
      </c>
      <c r="CF86" s="2">
        <f t="shared" si="316"/>
        <v>21733.799999999988</v>
      </c>
      <c r="CG86" s="2">
        <f t="shared" si="316"/>
        <v>47982.299999999988</v>
      </c>
      <c r="CH86" s="2">
        <f t="shared" si="271"/>
        <v>48462.2</v>
      </c>
      <c r="CI86" s="2">
        <f t="shared" si="317"/>
        <v>14313.800000000003</v>
      </c>
      <c r="CJ86" s="2">
        <f t="shared" si="317"/>
        <v>78674.299999999988</v>
      </c>
      <c r="CK86" s="2">
        <f t="shared" si="317"/>
        <v>43733</v>
      </c>
      <c r="CL86" s="2">
        <f t="shared" si="317"/>
        <v>24501.700000000012</v>
      </c>
      <c r="CM86" s="2">
        <f t="shared" si="317"/>
        <v>67960.900000000023</v>
      </c>
      <c r="CN86" s="2">
        <f t="shared" si="317"/>
        <v>57114.799999999988</v>
      </c>
      <c r="CO86" s="2">
        <f t="shared" si="317"/>
        <v>9175.2000000000116</v>
      </c>
      <c r="CP86" s="2">
        <f t="shared" si="317"/>
        <v>92059</v>
      </c>
      <c r="CQ86" s="2">
        <f t="shared" si="317"/>
        <v>20436.199999999953</v>
      </c>
      <c r="CR86" s="2">
        <f t="shared" si="317"/>
        <v>18684.600000000035</v>
      </c>
      <c r="CS86" s="2">
        <f t="shared" si="317"/>
        <v>93793.899999999965</v>
      </c>
      <c r="CT86" s="2">
        <f t="shared" si="273"/>
        <v>38950.699999999997</v>
      </c>
      <c r="CU86" s="2">
        <f t="shared" si="318"/>
        <v>10468.5</v>
      </c>
      <c r="CV86" s="2">
        <f t="shared" si="318"/>
        <v>89064.500000000015</v>
      </c>
      <c r="CW86" s="2">
        <f t="shared" si="318"/>
        <v>20707.699999999983</v>
      </c>
      <c r="CX86" s="2">
        <f t="shared" si="318"/>
        <v>24278.5</v>
      </c>
      <c r="CY86" s="2">
        <f t="shared" si="318"/>
        <v>93465.000000000029</v>
      </c>
      <c r="CZ86" s="2">
        <f t="shared" si="318"/>
        <v>42124.199999999953</v>
      </c>
      <c r="DA86" s="2">
        <f t="shared" si="318"/>
        <v>8234.5</v>
      </c>
      <c r="DB86" s="2">
        <f t="shared" si="318"/>
        <v>109237.40000000002</v>
      </c>
      <c r="DC86" s="2">
        <f t="shared" si="318"/>
        <v>34062.200000000012</v>
      </c>
      <c r="DD86" s="2">
        <f t="shared" si="318"/>
        <v>24466.899999999965</v>
      </c>
      <c r="DE86" s="2">
        <f t="shared" si="318"/>
        <v>105035.80000000005</v>
      </c>
      <c r="DF86" s="2">
        <f t="shared" si="275"/>
        <v>43446.3</v>
      </c>
      <c r="DG86" s="2">
        <f t="shared" si="319"/>
        <v>9157.6999999999971</v>
      </c>
      <c r="DH86" s="2">
        <f t="shared" si="319"/>
        <v>101446.79999999999</v>
      </c>
      <c r="DI86" s="2">
        <f t="shared" si="319"/>
        <v>38154.200000000012</v>
      </c>
      <c r="DJ86" s="2">
        <f t="shared" si="319"/>
        <v>24174.200000000012</v>
      </c>
      <c r="DK86" s="2">
        <f t="shared" si="319"/>
        <v>107308.89999999997</v>
      </c>
      <c r="DL86" s="2">
        <f t="shared" si="319"/>
        <v>31404.900000000023</v>
      </c>
      <c r="DM86" s="2">
        <f t="shared" si="319"/>
        <v>8862.2000000000116</v>
      </c>
      <c r="DN86" s="2">
        <f t="shared" si="319"/>
        <v>115653</v>
      </c>
      <c r="DO86" s="2">
        <f t="shared" si="319"/>
        <v>36923.200000000012</v>
      </c>
      <c r="DP86" s="2">
        <f t="shared" si="319"/>
        <v>28854.599999999977</v>
      </c>
      <c r="DQ86" s="2">
        <f t="shared" si="319"/>
        <v>111832.5</v>
      </c>
      <c r="DR86" s="2">
        <f t="shared" si="277"/>
        <v>31252.6</v>
      </c>
      <c r="DS86" s="2">
        <f t="shared" si="320"/>
        <v>6206.4000000000015</v>
      </c>
      <c r="DT86" s="2">
        <f t="shared" si="320"/>
        <v>132373.4</v>
      </c>
      <c r="DU86" s="2">
        <f t="shared" si="320"/>
        <v>37428.5</v>
      </c>
      <c r="DV86" s="2">
        <f t="shared" si="320"/>
        <v>20514.200000000012</v>
      </c>
      <c r="DW86" s="2">
        <f t="shared" si="320"/>
        <v>96686.800000000017</v>
      </c>
      <c r="DX86" s="2">
        <f t="shared" si="320"/>
        <v>25701.899999999965</v>
      </c>
      <c r="DY86" s="2">
        <f t="shared" si="320"/>
        <v>6782.4000000000233</v>
      </c>
      <c r="DZ86" s="2">
        <f t="shared" si="320"/>
        <v>124313.70000000001</v>
      </c>
      <c r="EA86" s="2">
        <f t="shared" si="320"/>
        <v>43264.29999999993</v>
      </c>
      <c r="EB86" s="2">
        <f t="shared" si="320"/>
        <v>39298.300000000047</v>
      </c>
      <c r="EC86" s="2">
        <f t="shared" si="320"/>
        <v>129867.09999999998</v>
      </c>
      <c r="ED86" s="2">
        <f t="shared" si="279"/>
        <v>29519.9</v>
      </c>
      <c r="EE86" s="2">
        <f t="shared" si="321"/>
        <v>11536.5</v>
      </c>
      <c r="EF86" s="2">
        <f t="shared" si="321"/>
        <v>139831.5</v>
      </c>
      <c r="EG86" s="2">
        <f t="shared" si="305"/>
        <v>49492.700000000012</v>
      </c>
      <c r="EH86" s="2">
        <f t="shared" si="305"/>
        <v>52573.999999999971</v>
      </c>
      <c r="EI86" s="2">
        <f t="shared" si="305"/>
        <v>120476</v>
      </c>
      <c r="EJ86" s="2">
        <f t="shared" si="305"/>
        <v>37781.600000000035</v>
      </c>
      <c r="EK86" s="2">
        <f t="shared" si="305"/>
        <v>7531.2999999999884</v>
      </c>
      <c r="EL86" s="2">
        <f t="shared" si="305"/>
        <v>167078</v>
      </c>
      <c r="EM86" s="2">
        <f t="shared" si="323"/>
        <v>50179.5</v>
      </c>
      <c r="EN86" s="2">
        <f t="shared" si="282"/>
        <v>59651.099999999977</v>
      </c>
      <c r="EO86" s="2">
        <f t="shared" si="283"/>
        <v>102475</v>
      </c>
      <c r="EP86" s="2">
        <f t="shared" si="284"/>
        <v>52647.3</v>
      </c>
      <c r="EQ86" s="2">
        <f t="shared" si="285"/>
        <v>10575.299999999996</v>
      </c>
      <c r="ER86" s="2">
        <f t="shared" si="286"/>
        <v>183943.9</v>
      </c>
      <c r="ES86" s="2">
        <f t="shared" si="287"/>
        <v>63590</v>
      </c>
      <c r="ET86" s="2">
        <f t="shared" si="287"/>
        <v>68314.799999999988</v>
      </c>
      <c r="EU86" s="2">
        <f t="shared" si="287"/>
        <v>120383</v>
      </c>
      <c r="EV86" s="2">
        <f t="shared" si="287"/>
        <v>35527.000000000058</v>
      </c>
      <c r="EW86" s="2">
        <f t="shared" si="287"/>
        <v>16674.79999999993</v>
      </c>
      <c r="EX86" s="2">
        <f t="shared" si="307"/>
        <v>186147.80000000005</v>
      </c>
      <c r="EY86" s="2">
        <f t="shared" si="307"/>
        <v>87851.29999999993</v>
      </c>
      <c r="EZ86" s="2">
        <f t="shared" si="307"/>
        <v>90901.70000000007</v>
      </c>
      <c r="FA86" s="2">
        <f t="shared" si="307"/>
        <v>107281.09999999998</v>
      </c>
      <c r="FB86" s="2">
        <f t="shared" si="289"/>
        <v>58447.1</v>
      </c>
      <c r="FC86" s="2">
        <f t="shared" si="290"/>
        <v>35191.700000000004</v>
      </c>
      <c r="FD86" s="2">
        <f t="shared" si="290"/>
        <v>209799.10000000003</v>
      </c>
      <c r="FE86" s="2">
        <f t="shared" si="290"/>
        <v>75579</v>
      </c>
      <c r="FF86" s="2">
        <f t="shared" si="290"/>
        <v>90822.399999999965</v>
      </c>
      <c r="FG86" s="2">
        <f t="shared" si="290"/>
        <v>124395.10000000003</v>
      </c>
      <c r="FH86" s="2">
        <f t="shared" si="291"/>
        <v>90763.599999999977</v>
      </c>
      <c r="FI86" s="2">
        <f t="shared" si="308"/>
        <v>96098.099999999977</v>
      </c>
      <c r="FJ86" s="2">
        <f t="shared" si="308"/>
        <v>221384.70000000007</v>
      </c>
      <c r="FK86" s="2">
        <f t="shared" si="293"/>
        <v>86508.59999999986</v>
      </c>
      <c r="FL86" s="2">
        <f t="shared" si="294"/>
        <v>77946.300000000047</v>
      </c>
      <c r="FM86" s="2">
        <f t="shared" si="294"/>
        <v>143078.68456540001</v>
      </c>
      <c r="FN86" s="2">
        <f t="shared" si="295"/>
        <v>72245.399999999994</v>
      </c>
      <c r="FO86" s="2">
        <f t="shared" si="296"/>
        <v>157152.1</v>
      </c>
      <c r="FP86" s="2">
        <f t="shared" si="296"/>
        <v>215660.23688131</v>
      </c>
      <c r="FQ86" s="2">
        <f t="shared" si="296"/>
        <v>62838.490907499974</v>
      </c>
      <c r="FR86" s="2">
        <f t="shared" si="296"/>
        <v>71826.987957009987</v>
      </c>
      <c r="FS86" s="2">
        <f t="shared" si="296"/>
        <v>120888.46395986003</v>
      </c>
      <c r="FT86" s="2">
        <f t="shared" si="309"/>
        <v>80977.108067229972</v>
      </c>
      <c r="FU86" s="2">
        <f t="shared" si="309"/>
        <v>199067.76155996008</v>
      </c>
      <c r="FV86" s="2">
        <f t="shared" si="309"/>
        <v>202903.70675589994</v>
      </c>
      <c r="FW86" s="2">
        <f t="shared" si="309"/>
        <v>50527.839786960045</v>
      </c>
      <c r="FX86" s="2">
        <f t="shared" si="309"/>
        <v>66708.618726999965</v>
      </c>
      <c r="FY86" s="2">
        <f t="shared" si="309"/>
        <v>141007.91860361001</v>
      </c>
      <c r="FZ86" s="164">
        <f t="shared" si="298"/>
        <v>100665.93909915999</v>
      </c>
      <c r="GA86" s="2">
        <f t="shared" si="309"/>
        <v>200633.56098078002</v>
      </c>
      <c r="GB86" s="2">
        <f t="shared" si="309"/>
        <v>222220.91748880001</v>
      </c>
      <c r="GC86" s="2">
        <f t="shared" si="322"/>
        <v>52460.295963910001</v>
      </c>
      <c r="GD86" s="2">
        <f t="shared" si="299"/>
        <v>61246.682730059954</v>
      </c>
      <c r="GE86" s="2">
        <f t="shared" si="300"/>
        <v>154611.03299395007</v>
      </c>
      <c r="GF86" s="2">
        <f t="shared" si="300"/>
        <v>139790.31009610998</v>
      </c>
      <c r="GG86" s="2">
        <f t="shared" si="301"/>
        <v>253801.80582459003</v>
      </c>
      <c r="GH86" s="2">
        <f t="shared" si="302"/>
        <v>174032.58482791996</v>
      </c>
      <c r="GI86" s="2">
        <f t="shared" si="303"/>
        <v>44067.080165949883</v>
      </c>
      <c r="GJ86" s="2">
        <f t="shared" si="304"/>
        <v>71228.338010260137</v>
      </c>
      <c r="GK86" s="2">
        <f t="shared" si="304"/>
        <v>174864.72895404999</v>
      </c>
    </row>
    <row r="87" spans="1:193" x14ac:dyDescent="0.25">
      <c r="A87" s="80" t="s">
        <v>167</v>
      </c>
      <c r="B87" s="2">
        <f t="shared" si="257"/>
        <v>21312.1</v>
      </c>
      <c r="C87" s="2">
        <f t="shared" si="310"/>
        <v>6418.6000000000022</v>
      </c>
      <c r="D87" s="2">
        <f t="shared" si="310"/>
        <v>5160.2000000000007</v>
      </c>
      <c r="E87" s="2">
        <f t="shared" si="310"/>
        <v>916</v>
      </c>
      <c r="F87" s="2">
        <f t="shared" si="310"/>
        <v>8927.7999999999956</v>
      </c>
      <c r="G87" s="2">
        <f t="shared" si="310"/>
        <v>731.80000000000291</v>
      </c>
      <c r="H87" s="2">
        <f t="shared" si="310"/>
        <v>21986.699999999997</v>
      </c>
      <c r="I87" s="2">
        <f t="shared" si="310"/>
        <v>6216.1999999999971</v>
      </c>
      <c r="J87" s="2">
        <f t="shared" si="310"/>
        <v>5505.8000000000029</v>
      </c>
      <c r="K87" s="2">
        <f t="shared" si="310"/>
        <v>859.69999999999709</v>
      </c>
      <c r="L87" s="2">
        <f t="shared" si="310"/>
        <v>8731.9000000000087</v>
      </c>
      <c r="M87" s="2">
        <f t="shared" si="310"/>
        <v>481</v>
      </c>
      <c r="N87" s="2">
        <f t="shared" si="259"/>
        <v>22156.5</v>
      </c>
      <c r="O87" s="2">
        <f t="shared" si="311"/>
        <v>6445.5999999999985</v>
      </c>
      <c r="P87" s="2">
        <f t="shared" si="311"/>
        <v>5274.0999999999985</v>
      </c>
      <c r="Q87" s="2">
        <f t="shared" si="311"/>
        <v>800.5</v>
      </c>
      <c r="R87" s="2">
        <f t="shared" si="311"/>
        <v>8794.2000000000044</v>
      </c>
      <c r="S87" s="2">
        <f t="shared" si="311"/>
        <v>623.19999999999709</v>
      </c>
      <c r="T87" s="2">
        <f t="shared" si="311"/>
        <v>22016.700000000004</v>
      </c>
      <c r="U87" s="2">
        <f t="shared" si="311"/>
        <v>6447.8999999999942</v>
      </c>
      <c r="V87" s="2">
        <f t="shared" si="311"/>
        <v>5316.3000000000029</v>
      </c>
      <c r="W87" s="2">
        <f t="shared" si="311"/>
        <v>822.80000000000291</v>
      </c>
      <c r="X87" s="2">
        <f t="shared" si="311"/>
        <v>8846</v>
      </c>
      <c r="Y87" s="2">
        <f t="shared" si="311"/>
        <v>434.69999999999709</v>
      </c>
      <c r="Z87" s="2">
        <f t="shared" si="261"/>
        <v>21577.200000000001</v>
      </c>
      <c r="AA87" s="2">
        <f t="shared" si="312"/>
        <v>5795.3999999999978</v>
      </c>
      <c r="AB87" s="2">
        <f t="shared" si="312"/>
        <v>4947.8000000000029</v>
      </c>
      <c r="AC87" s="2">
        <f t="shared" si="312"/>
        <v>1637</v>
      </c>
      <c r="AD87" s="2">
        <f t="shared" si="312"/>
        <v>7619.0999999999985</v>
      </c>
      <c r="AE87" s="2">
        <f t="shared" si="312"/>
        <v>595.59999999999854</v>
      </c>
      <c r="AF87" s="2">
        <f t="shared" si="312"/>
        <v>20059.700000000004</v>
      </c>
      <c r="AG87" s="2">
        <f t="shared" si="312"/>
        <v>6492.8000000000029</v>
      </c>
      <c r="AH87" s="2">
        <f t="shared" si="312"/>
        <v>5592.3999999999942</v>
      </c>
      <c r="AI87" s="2">
        <f t="shared" si="312"/>
        <v>1686.8000000000029</v>
      </c>
      <c r="AJ87" s="2">
        <f t="shared" si="312"/>
        <v>6683.5999999999913</v>
      </c>
      <c r="AK87" s="2">
        <f t="shared" si="312"/>
        <v>2069.7000000000116</v>
      </c>
      <c r="AL87" s="2">
        <f t="shared" si="263"/>
        <v>20061.2</v>
      </c>
      <c r="AM87" s="2">
        <f t="shared" si="313"/>
        <v>6939.2999999999993</v>
      </c>
      <c r="AN87" s="2">
        <f t="shared" si="313"/>
        <v>5481.5999999999985</v>
      </c>
      <c r="AO87" s="2">
        <f t="shared" si="313"/>
        <v>1679.7000000000044</v>
      </c>
      <c r="AP87" s="2">
        <f t="shared" si="313"/>
        <v>8501.0999999999985</v>
      </c>
      <c r="AQ87" s="2">
        <f t="shared" si="313"/>
        <v>552.69999999999709</v>
      </c>
      <c r="AR87" s="2">
        <f t="shared" si="313"/>
        <v>21110.9</v>
      </c>
      <c r="AS87" s="2">
        <f t="shared" si="313"/>
        <v>6891.1999999999971</v>
      </c>
      <c r="AT87" s="2">
        <f t="shared" si="313"/>
        <v>5735.8000000000029</v>
      </c>
      <c r="AU87" s="2">
        <f t="shared" si="313"/>
        <v>588.89999999999418</v>
      </c>
      <c r="AV87" s="2">
        <f t="shared" si="313"/>
        <v>1488.6000000000058</v>
      </c>
      <c r="AW87" s="2">
        <f t="shared" si="313"/>
        <v>436.69999999999709</v>
      </c>
      <c r="AX87" s="2">
        <f t="shared" si="265"/>
        <v>19811.599999999999</v>
      </c>
      <c r="AY87" s="2">
        <f t="shared" si="314"/>
        <v>6684.8000000000029</v>
      </c>
      <c r="AZ87" s="2">
        <f t="shared" si="314"/>
        <v>5063.5</v>
      </c>
      <c r="BA87" s="2">
        <f t="shared" si="314"/>
        <v>1386.6999999999971</v>
      </c>
      <c r="BB87" s="2">
        <f t="shared" si="314"/>
        <v>334.30000000000291</v>
      </c>
      <c r="BC87" s="2">
        <f t="shared" si="314"/>
        <v>469.90000000000146</v>
      </c>
      <c r="BD87" s="2">
        <f t="shared" si="314"/>
        <v>18500.399999999994</v>
      </c>
      <c r="BE87" s="2">
        <f t="shared" si="314"/>
        <v>5860.8000000000029</v>
      </c>
      <c r="BF87" s="2">
        <f t="shared" si="314"/>
        <v>4757.5999999999985</v>
      </c>
      <c r="BG87" s="2">
        <f t="shared" si="314"/>
        <v>476.5</v>
      </c>
      <c r="BH87" s="2">
        <f t="shared" si="314"/>
        <v>1225.8000000000029</v>
      </c>
      <c r="BI87" s="2">
        <f t="shared" si="314"/>
        <v>330.5</v>
      </c>
      <c r="BJ87" s="2">
        <f t="shared" si="267"/>
        <v>17624.400000000001</v>
      </c>
      <c r="BK87" s="2">
        <f t="shared" si="315"/>
        <v>5965.8999999999978</v>
      </c>
      <c r="BL87" s="2">
        <f t="shared" si="315"/>
        <v>4527.1000000000022</v>
      </c>
      <c r="BM87" s="2">
        <f t="shared" si="315"/>
        <v>2801.1999999999971</v>
      </c>
      <c r="BN87" s="2">
        <f t="shared" si="315"/>
        <v>1025.5</v>
      </c>
      <c r="BO87" s="2">
        <f t="shared" si="315"/>
        <v>403.60000000000218</v>
      </c>
      <c r="BP87" s="2">
        <f t="shared" si="315"/>
        <v>17498.600000000002</v>
      </c>
      <c r="BQ87" s="2">
        <f t="shared" si="315"/>
        <v>305.89999999999418</v>
      </c>
      <c r="BR87" s="2">
        <f t="shared" si="315"/>
        <v>4537.5</v>
      </c>
      <c r="BS87" s="2">
        <f t="shared" si="315"/>
        <v>2469.3000000000029</v>
      </c>
      <c r="BT87" s="2">
        <f t="shared" si="315"/>
        <v>1029.5</v>
      </c>
      <c r="BU87" s="2">
        <f t="shared" si="315"/>
        <v>313</v>
      </c>
      <c r="BV87" s="2">
        <f t="shared" si="269"/>
        <v>17646.7</v>
      </c>
      <c r="BW87" s="2">
        <f t="shared" si="316"/>
        <v>159.29999999999927</v>
      </c>
      <c r="BX87" s="2">
        <f t="shared" si="316"/>
        <v>4533.7000000000007</v>
      </c>
      <c r="BY87" s="2">
        <f t="shared" si="316"/>
        <v>2651.5999999999985</v>
      </c>
      <c r="BZ87" s="2">
        <f t="shared" si="316"/>
        <v>970.90000000000146</v>
      </c>
      <c r="CA87" s="2">
        <f t="shared" si="316"/>
        <v>312.59999999999854</v>
      </c>
      <c r="CB87" s="2">
        <f t="shared" si="316"/>
        <v>12034.899999999998</v>
      </c>
      <c r="CC87" s="2">
        <f t="shared" si="316"/>
        <v>374.10000000000582</v>
      </c>
      <c r="CD87" s="2">
        <f t="shared" si="316"/>
        <v>4288</v>
      </c>
      <c r="CE87" s="2">
        <f t="shared" si="316"/>
        <v>2790.7999999999956</v>
      </c>
      <c r="CF87" s="2">
        <f t="shared" si="316"/>
        <v>939</v>
      </c>
      <c r="CG87" s="2">
        <f t="shared" si="316"/>
        <v>299.5</v>
      </c>
      <c r="CH87" s="2">
        <f t="shared" si="271"/>
        <v>12104.1</v>
      </c>
      <c r="CI87" s="2">
        <f t="shared" si="317"/>
        <v>267.69999999999891</v>
      </c>
      <c r="CJ87" s="2">
        <f t="shared" si="317"/>
        <v>4272</v>
      </c>
      <c r="CK87" s="2">
        <f t="shared" si="317"/>
        <v>2574</v>
      </c>
      <c r="CL87" s="2">
        <f t="shared" si="317"/>
        <v>859.10000000000218</v>
      </c>
      <c r="CM87" s="2">
        <f t="shared" si="317"/>
        <v>312.69999999999709</v>
      </c>
      <c r="CN87" s="2">
        <f t="shared" si="317"/>
        <v>21441.300000000003</v>
      </c>
      <c r="CO87" s="2">
        <f t="shared" si="317"/>
        <v>336.5</v>
      </c>
      <c r="CP87" s="2">
        <f t="shared" si="317"/>
        <v>4286.6999999999971</v>
      </c>
      <c r="CQ87" s="2">
        <f t="shared" si="317"/>
        <v>4657.8000000000029</v>
      </c>
      <c r="CR87" s="2">
        <f t="shared" si="317"/>
        <v>11076</v>
      </c>
      <c r="CS87" s="2">
        <f t="shared" si="317"/>
        <v>303.29999999999563</v>
      </c>
      <c r="CT87" s="2">
        <f t="shared" si="273"/>
        <v>17790.3</v>
      </c>
      <c r="CU87" s="2">
        <f t="shared" si="318"/>
        <v>466.60000000000218</v>
      </c>
      <c r="CV87" s="2">
        <f t="shared" si="318"/>
        <v>4563.8999999999978</v>
      </c>
      <c r="CW87" s="2">
        <f t="shared" si="318"/>
        <v>16977.7</v>
      </c>
      <c r="CX87" s="2">
        <f t="shared" si="318"/>
        <v>167.80000000000291</v>
      </c>
      <c r="CY87" s="2">
        <f t="shared" si="318"/>
        <v>365.09999999999854</v>
      </c>
      <c r="CZ87" s="2">
        <f t="shared" si="318"/>
        <v>18808.099999999999</v>
      </c>
      <c r="DA87" s="2">
        <f t="shared" si="318"/>
        <v>82.80000000000291</v>
      </c>
      <c r="DB87" s="2">
        <f t="shared" si="318"/>
        <v>708.09999999999854</v>
      </c>
      <c r="DC87" s="2">
        <f t="shared" si="318"/>
        <v>35474.400000000001</v>
      </c>
      <c r="DD87" s="2">
        <f t="shared" si="318"/>
        <v>167.89999999999418</v>
      </c>
      <c r="DE87" s="2">
        <f t="shared" si="318"/>
        <v>411</v>
      </c>
      <c r="DF87" s="2">
        <f t="shared" si="275"/>
        <v>18554.5</v>
      </c>
      <c r="DG87" s="2">
        <f t="shared" si="319"/>
        <v>861.20000000000073</v>
      </c>
      <c r="DH87" s="2">
        <f t="shared" si="319"/>
        <v>18992.399999999998</v>
      </c>
      <c r="DI87" s="2">
        <f t="shared" si="319"/>
        <v>16328.5</v>
      </c>
      <c r="DJ87" s="2">
        <f t="shared" si="319"/>
        <v>146.90000000000146</v>
      </c>
      <c r="DK87" s="2">
        <f t="shared" si="319"/>
        <v>459.09999999999854</v>
      </c>
      <c r="DL87" s="2">
        <f t="shared" si="319"/>
        <v>18557.799999999996</v>
      </c>
      <c r="DM87" s="2">
        <f t="shared" si="319"/>
        <v>75.200000000011642</v>
      </c>
      <c r="DN87" s="2">
        <f t="shared" si="319"/>
        <v>39185.399999999994</v>
      </c>
      <c r="DO87" s="2">
        <f t="shared" si="319"/>
        <v>16018</v>
      </c>
      <c r="DP87" s="2">
        <f t="shared" si="319"/>
        <v>11185.200000000012</v>
      </c>
      <c r="DQ87" s="2">
        <f t="shared" si="319"/>
        <v>2377.5</v>
      </c>
      <c r="DR87" s="2">
        <f t="shared" si="277"/>
        <v>21736</v>
      </c>
      <c r="DS87" s="2">
        <f t="shared" si="320"/>
        <v>161.29999999999927</v>
      </c>
      <c r="DT87" s="2">
        <f t="shared" si="320"/>
        <v>46393.2</v>
      </c>
      <c r="DU87" s="2">
        <f t="shared" si="320"/>
        <v>18898.800000000003</v>
      </c>
      <c r="DV87" s="2">
        <f t="shared" si="320"/>
        <v>710.59999999999127</v>
      </c>
      <c r="DW87" s="2">
        <f t="shared" si="320"/>
        <v>655.40000000000873</v>
      </c>
      <c r="DX87" s="2">
        <f t="shared" si="320"/>
        <v>22166.099999999991</v>
      </c>
      <c r="DY87" s="2">
        <f t="shared" si="320"/>
        <v>149.30000000000291</v>
      </c>
      <c r="DZ87" s="2">
        <f t="shared" si="320"/>
        <v>48417.2</v>
      </c>
      <c r="EA87" s="2">
        <f t="shared" si="320"/>
        <v>20149.100000000006</v>
      </c>
      <c r="EB87" s="2">
        <f t="shared" si="320"/>
        <v>788.39999999999418</v>
      </c>
      <c r="EC87" s="2">
        <f t="shared" si="320"/>
        <v>674</v>
      </c>
      <c r="ED87" s="2">
        <f t="shared" si="279"/>
        <v>22447.599999999999</v>
      </c>
      <c r="EE87" s="2">
        <f t="shared" si="321"/>
        <v>139.40000000000146</v>
      </c>
      <c r="EF87" s="2">
        <f t="shared" si="321"/>
        <v>49831</v>
      </c>
      <c r="EG87" s="2">
        <f t="shared" si="305"/>
        <v>21295.300000000003</v>
      </c>
      <c r="EH87" s="2">
        <f t="shared" si="305"/>
        <v>684.69999999999709</v>
      </c>
      <c r="EI87" s="2">
        <f t="shared" si="305"/>
        <v>688.19999999999709</v>
      </c>
      <c r="EJ87" s="2">
        <f t="shared" si="305"/>
        <v>23069.600000000006</v>
      </c>
      <c r="EK87" s="2">
        <f t="shared" si="305"/>
        <v>3256.8999999999942</v>
      </c>
      <c r="EL87" s="2">
        <f t="shared" si="305"/>
        <v>49273.599999999991</v>
      </c>
      <c r="EM87" s="2">
        <f t="shared" si="323"/>
        <v>22168.900000000023</v>
      </c>
      <c r="EN87" s="2">
        <f t="shared" si="282"/>
        <v>656.79999999998836</v>
      </c>
      <c r="EO87" s="2">
        <f t="shared" si="283"/>
        <v>708.39999999999418</v>
      </c>
      <c r="EP87" s="2">
        <f t="shared" si="284"/>
        <v>22914.7</v>
      </c>
      <c r="EQ87" s="2">
        <f t="shared" si="285"/>
        <v>1038.2000000000007</v>
      </c>
      <c r="ER87" s="2">
        <f t="shared" si="286"/>
        <v>51511.200000000004</v>
      </c>
      <c r="ES87" s="2">
        <f t="shared" si="287"/>
        <v>22278.599999999991</v>
      </c>
      <c r="ET87" s="2">
        <f t="shared" si="287"/>
        <v>599.30000000000291</v>
      </c>
      <c r="EU87" s="2">
        <f t="shared" si="287"/>
        <v>744</v>
      </c>
      <c r="EV87" s="2">
        <f t="shared" si="287"/>
        <v>22833</v>
      </c>
      <c r="EW87" s="2">
        <f t="shared" si="287"/>
        <v>4118.8000000000029</v>
      </c>
      <c r="EX87" s="2">
        <f t="shared" si="307"/>
        <v>26572.999999999985</v>
      </c>
      <c r="EY87" s="2">
        <f t="shared" si="307"/>
        <v>50604.700000000012</v>
      </c>
      <c r="EZ87" s="2">
        <f t="shared" si="307"/>
        <v>638.70000000001164</v>
      </c>
      <c r="FA87" s="2">
        <f t="shared" si="307"/>
        <v>1018.1999999999825</v>
      </c>
      <c r="FB87" s="2">
        <f t="shared" si="289"/>
        <v>24534.400000000001</v>
      </c>
      <c r="FC87" s="2">
        <f t="shared" si="290"/>
        <v>4297.7999999999993</v>
      </c>
      <c r="FD87" s="2">
        <f t="shared" si="290"/>
        <v>28304.799999999999</v>
      </c>
      <c r="FE87" s="2">
        <f t="shared" si="290"/>
        <v>52705.399999999994</v>
      </c>
      <c r="FF87" s="2">
        <f t="shared" si="290"/>
        <v>577</v>
      </c>
      <c r="FG87" s="2">
        <f t="shared" si="290"/>
        <v>1344</v>
      </c>
      <c r="FH87" s="2">
        <f t="shared" si="291"/>
        <v>23311.399999999994</v>
      </c>
      <c r="FI87" s="2">
        <f t="shared" si="308"/>
        <v>6223.9000000000233</v>
      </c>
      <c r="FJ87" s="2">
        <f t="shared" si="308"/>
        <v>39486.199999999983</v>
      </c>
      <c r="FK87" s="2">
        <f t="shared" si="293"/>
        <v>25099.300000000017</v>
      </c>
      <c r="FL87" s="2">
        <f t="shared" si="294"/>
        <v>62.899999999994179</v>
      </c>
      <c r="FM87" s="2">
        <f t="shared" si="294"/>
        <v>1292.3754683599982</v>
      </c>
      <c r="FN87" s="2">
        <f t="shared" si="295"/>
        <v>19210.8</v>
      </c>
      <c r="FO87" s="2">
        <f t="shared" si="296"/>
        <v>16091.000000000004</v>
      </c>
      <c r="FP87" s="2">
        <f t="shared" si="296"/>
        <v>31219.377013279998</v>
      </c>
      <c r="FQ87" s="2">
        <f t="shared" si="296"/>
        <v>42969.59891457</v>
      </c>
      <c r="FR87" s="2">
        <f t="shared" si="296"/>
        <v>74.646711919995141</v>
      </c>
      <c r="FS87" s="2">
        <f t="shared" si="296"/>
        <v>1285.6570035000041</v>
      </c>
      <c r="FT87" s="2">
        <f t="shared" si="309"/>
        <v>20041.145778759994</v>
      </c>
      <c r="FU87" s="2">
        <f t="shared" si="309"/>
        <v>25307.964054240001</v>
      </c>
      <c r="FV87" s="2">
        <f t="shared" si="309"/>
        <v>59092.266946549993</v>
      </c>
      <c r="FW87" s="2">
        <f t="shared" si="309"/>
        <v>20959.4426446</v>
      </c>
      <c r="FX87" s="2">
        <f t="shared" si="309"/>
        <v>1711.0473627500178</v>
      </c>
      <c r="FY87" s="2">
        <f t="shared" si="309"/>
        <v>1540.8441422999895</v>
      </c>
      <c r="FZ87" s="164">
        <f t="shared" si="298"/>
        <v>14112.24205221</v>
      </c>
      <c r="GA87" s="2">
        <f t="shared" si="309"/>
        <v>25174.325537379998</v>
      </c>
      <c r="GB87" s="2">
        <f t="shared" si="309"/>
        <v>61735.463412749996</v>
      </c>
      <c r="GC87" s="2">
        <f t="shared" si="322"/>
        <v>20491.996560070009</v>
      </c>
      <c r="GD87" s="2">
        <f t="shared" si="299"/>
        <v>856.26453468999534</v>
      </c>
      <c r="GE87" s="2">
        <f t="shared" si="300"/>
        <v>1029.6131804900069</v>
      </c>
      <c r="GF87" s="2">
        <f t="shared" si="300"/>
        <v>14629.558066400001</v>
      </c>
      <c r="GG87" s="2">
        <f t="shared" si="301"/>
        <v>24874.505054079986</v>
      </c>
      <c r="GH87" s="2">
        <f t="shared" si="302"/>
        <v>63368.337003699999</v>
      </c>
      <c r="GI87" s="2">
        <f t="shared" si="303"/>
        <v>21026.138426610007</v>
      </c>
      <c r="GJ87" s="2">
        <f t="shared" si="304"/>
        <v>3292.4403446399956</v>
      </c>
      <c r="GK87" s="2">
        <f t="shared" si="304"/>
        <v>1005.6928959199868</v>
      </c>
    </row>
    <row r="88" spans="1:193" x14ac:dyDescent="0.25">
      <c r="A88" s="81" t="s">
        <v>168</v>
      </c>
      <c r="B88" s="2">
        <f t="shared" si="257"/>
        <v>2411.6</v>
      </c>
      <c r="C88" s="2">
        <f t="shared" si="310"/>
        <v>3299.5000000000005</v>
      </c>
      <c r="D88" s="2">
        <f t="shared" si="310"/>
        <v>6244.6</v>
      </c>
      <c r="E88" s="2">
        <f t="shared" si="310"/>
        <v>6303.5999999999985</v>
      </c>
      <c r="F88" s="2">
        <f t="shared" si="310"/>
        <v>9756</v>
      </c>
      <c r="G88" s="2">
        <f t="shared" si="310"/>
        <v>4610.2000000000007</v>
      </c>
      <c r="H88" s="2">
        <f t="shared" si="310"/>
        <v>4717.6999999999971</v>
      </c>
      <c r="I88" s="2">
        <f t="shared" si="310"/>
        <v>5113.5</v>
      </c>
      <c r="J88" s="2">
        <f t="shared" si="310"/>
        <v>8807.9000000000015</v>
      </c>
      <c r="K88" s="2">
        <f t="shared" si="310"/>
        <v>8456.7000000000044</v>
      </c>
      <c r="L88" s="2">
        <f t="shared" si="310"/>
        <v>18485.899999999994</v>
      </c>
      <c r="M88" s="2">
        <f t="shared" si="310"/>
        <v>28642.900000000009</v>
      </c>
      <c r="N88" s="2">
        <f t="shared" si="259"/>
        <v>5062.3999999999996</v>
      </c>
      <c r="O88" s="2">
        <f t="shared" si="311"/>
        <v>4200.2000000000007</v>
      </c>
      <c r="P88" s="2">
        <f t="shared" si="311"/>
        <v>11030.6</v>
      </c>
      <c r="Q88" s="2">
        <f t="shared" si="311"/>
        <v>5958.5</v>
      </c>
      <c r="R88" s="2">
        <f t="shared" si="311"/>
        <v>16280.100000000002</v>
      </c>
      <c r="S88" s="2">
        <f t="shared" si="311"/>
        <v>10890.899999999994</v>
      </c>
      <c r="T88" s="2">
        <f t="shared" si="311"/>
        <v>19716.199999999997</v>
      </c>
      <c r="U88" s="2">
        <f t="shared" si="311"/>
        <v>13511</v>
      </c>
      <c r="V88" s="2">
        <f t="shared" si="311"/>
        <v>16543.400000000009</v>
      </c>
      <c r="W88" s="2">
        <f t="shared" si="311"/>
        <v>13841.099999999991</v>
      </c>
      <c r="X88" s="2">
        <f t="shared" si="311"/>
        <v>20926.100000000006</v>
      </c>
      <c r="Y88" s="2">
        <f t="shared" si="311"/>
        <v>38676</v>
      </c>
      <c r="Z88" s="2">
        <f t="shared" si="261"/>
        <v>1709.1</v>
      </c>
      <c r="AA88" s="2">
        <f t="shared" si="312"/>
        <v>9683</v>
      </c>
      <c r="AB88" s="2">
        <f t="shared" si="312"/>
        <v>19850</v>
      </c>
      <c r="AC88" s="2">
        <f t="shared" si="312"/>
        <v>38598.700000000004</v>
      </c>
      <c r="AD88" s="2">
        <f t="shared" si="312"/>
        <v>8993.6999999999971</v>
      </c>
      <c r="AE88" s="2">
        <f t="shared" si="312"/>
        <v>23543.100000000006</v>
      </c>
      <c r="AF88" s="2">
        <f t="shared" si="312"/>
        <v>36382.820000000007</v>
      </c>
      <c r="AG88" s="2">
        <f t="shared" si="312"/>
        <v>7495.7999999999884</v>
      </c>
      <c r="AH88" s="2">
        <f t="shared" si="312"/>
        <v>43174.5</v>
      </c>
      <c r="AI88" s="2">
        <f t="shared" si="312"/>
        <v>16421.299999999988</v>
      </c>
      <c r="AJ88" s="2">
        <f t="shared" si="312"/>
        <v>12702.700000000012</v>
      </c>
      <c r="AK88" s="2">
        <f t="shared" si="312"/>
        <v>57168.899999999994</v>
      </c>
      <c r="AL88" s="2">
        <f t="shared" si="263"/>
        <v>27477.1</v>
      </c>
      <c r="AM88" s="2">
        <f t="shared" si="313"/>
        <v>8918.3000000000029</v>
      </c>
      <c r="AN88" s="2">
        <f t="shared" si="313"/>
        <v>8108.1999999999971</v>
      </c>
      <c r="AO88" s="2">
        <f t="shared" si="313"/>
        <v>26041.700000000004</v>
      </c>
      <c r="AP88" s="2">
        <f t="shared" si="313"/>
        <v>23875.099999999991</v>
      </c>
      <c r="AQ88" s="2">
        <f t="shared" si="313"/>
        <v>12568.5</v>
      </c>
      <c r="AR88" s="2">
        <f t="shared" si="313"/>
        <v>36807.399999999994</v>
      </c>
      <c r="AS88" s="2">
        <f t="shared" si="313"/>
        <v>19739.200000000012</v>
      </c>
      <c r="AT88" s="2">
        <f t="shared" si="313"/>
        <v>22522.299999999988</v>
      </c>
      <c r="AU88" s="2">
        <f t="shared" si="313"/>
        <v>18906.600000000006</v>
      </c>
      <c r="AV88" s="2">
        <f t="shared" si="313"/>
        <v>41201.5</v>
      </c>
      <c r="AW88" s="2">
        <f t="shared" si="313"/>
        <v>55335.199999999983</v>
      </c>
      <c r="AX88" s="2">
        <f t="shared" si="265"/>
        <v>5546.3</v>
      </c>
      <c r="AY88" s="2">
        <f t="shared" si="314"/>
        <v>20403.3</v>
      </c>
      <c r="AZ88" s="2">
        <f t="shared" si="314"/>
        <v>27268.6</v>
      </c>
      <c r="BA88" s="2">
        <f t="shared" si="314"/>
        <v>26440.600000000006</v>
      </c>
      <c r="BB88" s="2">
        <f t="shared" si="314"/>
        <v>23052.800000000003</v>
      </c>
      <c r="BC88" s="2">
        <f t="shared" si="314"/>
        <v>31033.5</v>
      </c>
      <c r="BD88" s="2">
        <f t="shared" si="314"/>
        <v>21686.600000009988</v>
      </c>
      <c r="BE88" s="2">
        <f t="shared" si="314"/>
        <v>9452.0999999899941</v>
      </c>
      <c r="BF88" s="2">
        <f t="shared" si="314"/>
        <v>32540.800000000017</v>
      </c>
      <c r="BG88" s="2">
        <f t="shared" si="314"/>
        <v>30629.399999999994</v>
      </c>
      <c r="BH88" s="2">
        <f t="shared" si="314"/>
        <v>59675</v>
      </c>
      <c r="BI88" s="2">
        <f t="shared" si="314"/>
        <v>160976.59999999998</v>
      </c>
      <c r="BJ88" s="2">
        <f t="shared" si="267"/>
        <v>1651.6</v>
      </c>
      <c r="BK88" s="2">
        <f t="shared" si="315"/>
        <v>19291.7</v>
      </c>
      <c r="BL88" s="2">
        <f t="shared" si="315"/>
        <v>32197.3</v>
      </c>
      <c r="BM88" s="2">
        <f t="shared" si="315"/>
        <v>10956.900000100002</v>
      </c>
      <c r="BN88" s="2">
        <f t="shared" si="315"/>
        <v>35997.599999900005</v>
      </c>
      <c r="BO88" s="2">
        <f t="shared" si="315"/>
        <v>15602.899999999994</v>
      </c>
      <c r="BP88" s="2">
        <f t="shared" si="315"/>
        <v>20820.80000001</v>
      </c>
      <c r="BQ88" s="2">
        <f t="shared" si="315"/>
        <v>23619.299999990006</v>
      </c>
      <c r="BR88" s="2">
        <f t="shared" si="315"/>
        <v>26828.299999999988</v>
      </c>
      <c r="BS88" s="2">
        <f t="shared" si="315"/>
        <v>29095.100000000006</v>
      </c>
      <c r="BT88" s="2">
        <f t="shared" si="315"/>
        <v>26910.799999999988</v>
      </c>
      <c r="BU88" s="2">
        <f t="shared" si="315"/>
        <v>60663.200000000012</v>
      </c>
      <c r="BV88" s="2">
        <f t="shared" si="269"/>
        <v>19123.8</v>
      </c>
      <c r="BW88" s="2">
        <f t="shared" si="316"/>
        <v>19887.7</v>
      </c>
      <c r="BX88" s="2">
        <f t="shared" si="316"/>
        <v>14033.099999999999</v>
      </c>
      <c r="BY88" s="2">
        <f t="shared" si="316"/>
        <v>8168.5000001000008</v>
      </c>
      <c r="BZ88" s="2">
        <f t="shared" si="316"/>
        <v>27111.099999909995</v>
      </c>
      <c r="CA88" s="2">
        <f t="shared" si="316"/>
        <v>43979.100000000006</v>
      </c>
      <c r="CB88" s="2">
        <f t="shared" si="316"/>
        <v>18979.500000089989</v>
      </c>
      <c r="CC88" s="2">
        <f t="shared" si="316"/>
        <v>31944.800000000017</v>
      </c>
      <c r="CD88" s="2">
        <f t="shared" si="316"/>
        <v>23931.399999999994</v>
      </c>
      <c r="CE88" s="2">
        <f t="shared" si="316"/>
        <v>24327.899999999994</v>
      </c>
      <c r="CF88" s="2">
        <f t="shared" si="316"/>
        <v>50260.099999900005</v>
      </c>
      <c r="CG88" s="2">
        <f t="shared" si="316"/>
        <v>49563.299999999988</v>
      </c>
      <c r="CH88" s="2">
        <f t="shared" si="271"/>
        <v>36072</v>
      </c>
      <c r="CI88" s="2">
        <f t="shared" si="317"/>
        <v>24601.599999999999</v>
      </c>
      <c r="CJ88" s="2">
        <f t="shared" si="317"/>
        <v>33253.299999999996</v>
      </c>
      <c r="CK88" s="2">
        <f t="shared" si="317"/>
        <v>16057.800000000003</v>
      </c>
      <c r="CL88" s="2">
        <f t="shared" si="317"/>
        <v>13284</v>
      </c>
      <c r="CM88" s="2">
        <f t="shared" si="317"/>
        <v>10483.300000000003</v>
      </c>
      <c r="CN88" s="2">
        <f t="shared" si="317"/>
        <v>32284.899999999994</v>
      </c>
      <c r="CO88" s="2">
        <f t="shared" si="317"/>
        <v>31567.700000000012</v>
      </c>
      <c r="CP88" s="2">
        <f t="shared" si="317"/>
        <v>10133.199999999983</v>
      </c>
      <c r="CQ88" s="2">
        <f t="shared" si="317"/>
        <v>47473.5</v>
      </c>
      <c r="CR88" s="2">
        <f t="shared" si="317"/>
        <v>33883.200000000012</v>
      </c>
      <c r="CS88" s="2">
        <f t="shared" si="317"/>
        <v>111357.70000000001</v>
      </c>
      <c r="CT88" s="2">
        <f t="shared" si="273"/>
        <v>8816.1</v>
      </c>
      <c r="CU88" s="2">
        <f t="shared" si="318"/>
        <v>40330.1</v>
      </c>
      <c r="CV88" s="2">
        <f t="shared" si="318"/>
        <v>42522.5</v>
      </c>
      <c r="CW88" s="2">
        <f t="shared" si="318"/>
        <v>25563.300000000003</v>
      </c>
      <c r="CX88" s="2">
        <f t="shared" si="318"/>
        <v>32016.899999999994</v>
      </c>
      <c r="CY88" s="2">
        <f t="shared" si="318"/>
        <v>47080.600000000006</v>
      </c>
      <c r="CZ88" s="2">
        <f t="shared" si="318"/>
        <v>52196.399999999994</v>
      </c>
      <c r="DA88" s="2">
        <f t="shared" si="318"/>
        <v>15254.399999999994</v>
      </c>
      <c r="DB88" s="2">
        <f t="shared" si="318"/>
        <v>33798.799999999988</v>
      </c>
      <c r="DC88" s="2">
        <f t="shared" si="318"/>
        <v>19627.400000000023</v>
      </c>
      <c r="DD88" s="2">
        <f t="shared" si="318"/>
        <v>51313.299999999988</v>
      </c>
      <c r="DE88" s="2">
        <f t="shared" si="318"/>
        <v>96148.299999999988</v>
      </c>
      <c r="DF88" s="2">
        <f t="shared" si="275"/>
        <v>16002.3</v>
      </c>
      <c r="DG88" s="2">
        <f t="shared" si="319"/>
        <v>10248.900000000001</v>
      </c>
      <c r="DH88" s="2">
        <f t="shared" si="319"/>
        <v>80390.100000000006</v>
      </c>
      <c r="DI88" s="2">
        <f t="shared" si="319"/>
        <v>34575.499999999985</v>
      </c>
      <c r="DJ88" s="2">
        <f t="shared" si="319"/>
        <v>30818.600000000006</v>
      </c>
      <c r="DK88" s="2">
        <f t="shared" si="319"/>
        <v>40665.600000000006</v>
      </c>
      <c r="DL88" s="2">
        <f t="shared" si="319"/>
        <v>26147.700000000012</v>
      </c>
      <c r="DM88" s="2">
        <f t="shared" si="319"/>
        <v>61109.299999999988</v>
      </c>
      <c r="DN88" s="2">
        <f t="shared" si="319"/>
        <v>41067.5</v>
      </c>
      <c r="DO88" s="2">
        <f t="shared" si="319"/>
        <v>26290.799999999988</v>
      </c>
      <c r="DP88" s="2">
        <f t="shared" si="319"/>
        <v>27753.100000000035</v>
      </c>
      <c r="DQ88" s="2">
        <f t="shared" si="319"/>
        <v>130791.90000000002</v>
      </c>
      <c r="DR88" s="2">
        <f t="shared" si="277"/>
        <v>6321</v>
      </c>
      <c r="DS88" s="2">
        <f t="shared" si="320"/>
        <v>53395.8</v>
      </c>
      <c r="DT88" s="2">
        <f t="shared" si="320"/>
        <v>9511.5999999999913</v>
      </c>
      <c r="DU88" s="2">
        <f t="shared" si="320"/>
        <v>24244.100000000006</v>
      </c>
      <c r="DV88" s="2">
        <f t="shared" si="320"/>
        <v>22305.100000000006</v>
      </c>
      <c r="DW88" s="2">
        <f t="shared" si="320"/>
        <v>50352.399999999994</v>
      </c>
      <c r="DX88" s="2">
        <f t="shared" si="320"/>
        <v>26023.299999999988</v>
      </c>
      <c r="DY88" s="2">
        <f t="shared" si="320"/>
        <v>21413.300000000017</v>
      </c>
      <c r="DZ88" s="2">
        <f t="shared" si="320"/>
        <v>42326.399999999994</v>
      </c>
      <c r="EA88" s="2">
        <f t="shared" si="320"/>
        <v>38897.700000000012</v>
      </c>
      <c r="EB88" s="2">
        <f t="shared" si="320"/>
        <v>61631.5</v>
      </c>
      <c r="EC88" s="2">
        <f t="shared" si="320"/>
        <v>214919.2</v>
      </c>
      <c r="ED88" s="2">
        <f t="shared" si="279"/>
        <v>24828.799999999999</v>
      </c>
      <c r="EE88" s="2">
        <f t="shared" si="321"/>
        <v>48230.899999999994</v>
      </c>
      <c r="EF88" s="2">
        <f t="shared" si="321"/>
        <v>34783.199999999997</v>
      </c>
      <c r="EG88" s="2">
        <f t="shared" si="305"/>
        <v>28246.5</v>
      </c>
      <c r="EH88" s="2">
        <f t="shared" si="305"/>
        <v>52362.399999999994</v>
      </c>
      <c r="EI88" s="2">
        <f t="shared" si="305"/>
        <v>30135.400000000023</v>
      </c>
      <c r="EJ88" s="2">
        <f t="shared" si="305"/>
        <v>39221.199999999983</v>
      </c>
      <c r="EK88" s="2">
        <f t="shared" si="305"/>
        <v>21545.300000000017</v>
      </c>
      <c r="EL88" s="2">
        <f t="shared" si="305"/>
        <v>64430.299999999988</v>
      </c>
      <c r="EM88" s="2">
        <f t="shared" si="323"/>
        <v>26219.099999999977</v>
      </c>
      <c r="EN88" s="2">
        <f t="shared" si="282"/>
        <v>65009.5</v>
      </c>
      <c r="EO88" s="2">
        <f t="shared" si="283"/>
        <v>214269.59999999998</v>
      </c>
      <c r="EP88" s="2">
        <f t="shared" si="284"/>
        <v>5827.8</v>
      </c>
      <c r="EQ88" s="2">
        <f t="shared" si="285"/>
        <v>22550.3</v>
      </c>
      <c r="ER88" s="2">
        <f t="shared" si="286"/>
        <v>43803.1</v>
      </c>
      <c r="ES88" s="2">
        <f t="shared" si="287"/>
        <v>32631.900000000009</v>
      </c>
      <c r="ET88" s="2">
        <f t="shared" si="287"/>
        <v>65600.799999999988</v>
      </c>
      <c r="EU88" s="2">
        <f t="shared" si="287"/>
        <v>16825.600000000006</v>
      </c>
      <c r="EV88" s="2">
        <f t="shared" si="287"/>
        <v>46318.299999999988</v>
      </c>
      <c r="EW88" s="2">
        <f t="shared" si="287"/>
        <v>24506.5</v>
      </c>
      <c r="EX88" s="2">
        <f t="shared" si="307"/>
        <v>42109.5</v>
      </c>
      <c r="EY88" s="2">
        <f t="shared" si="307"/>
        <v>27096</v>
      </c>
      <c r="EZ88" s="2">
        <f t="shared" si="307"/>
        <v>47826.200000000012</v>
      </c>
      <c r="FA88" s="2">
        <f t="shared" si="307"/>
        <v>104423.40000000002</v>
      </c>
      <c r="FB88" s="2">
        <f t="shared" si="289"/>
        <v>80944.3</v>
      </c>
      <c r="FC88" s="2">
        <f t="shared" si="290"/>
        <v>17055.399999999994</v>
      </c>
      <c r="FD88" s="2">
        <f t="shared" si="290"/>
        <v>43236.099999999991</v>
      </c>
      <c r="FE88" s="2">
        <f t="shared" si="290"/>
        <v>18846.800000000017</v>
      </c>
      <c r="FF88" s="2">
        <f t="shared" si="290"/>
        <v>63833.600000000006</v>
      </c>
      <c r="FG88" s="2">
        <f t="shared" si="290"/>
        <v>45725</v>
      </c>
      <c r="FH88" s="2">
        <f t="shared" si="291"/>
        <v>38450.599999999977</v>
      </c>
      <c r="FI88" s="2">
        <f t="shared" si="308"/>
        <v>40832.799999999988</v>
      </c>
      <c r="FJ88" s="2">
        <f t="shared" si="308"/>
        <v>22052.200000000012</v>
      </c>
      <c r="FK88" s="2">
        <f t="shared" si="293"/>
        <v>134623.5</v>
      </c>
      <c r="FL88" s="2">
        <f t="shared" si="294"/>
        <v>53573.000000000058</v>
      </c>
      <c r="FM88" s="2">
        <f t="shared" si="294"/>
        <v>159651.71136906999</v>
      </c>
      <c r="FN88" s="2">
        <f t="shared" si="295"/>
        <v>7019.7</v>
      </c>
      <c r="FO88" s="2">
        <f t="shared" si="296"/>
        <v>18163.8</v>
      </c>
      <c r="FP88" s="2">
        <f t="shared" si="296"/>
        <v>56953.379977429999</v>
      </c>
      <c r="FQ88" s="2">
        <f t="shared" si="296"/>
        <v>22226.942034399995</v>
      </c>
      <c r="FR88" s="2">
        <f t="shared" si="296"/>
        <v>38695.220016759995</v>
      </c>
      <c r="FS88" s="2">
        <f t="shared" si="296"/>
        <v>32093.597177650023</v>
      </c>
      <c r="FT88" s="2">
        <f t="shared" si="309"/>
        <v>29848.20501410999</v>
      </c>
      <c r="FU88" s="2">
        <f t="shared" si="309"/>
        <v>18364.845137380005</v>
      </c>
      <c r="FV88" s="2">
        <f t="shared" si="309"/>
        <v>55748.990339839977</v>
      </c>
      <c r="FW88" s="2">
        <f t="shared" si="309"/>
        <v>25974.963472930016</v>
      </c>
      <c r="FX88" s="2">
        <f t="shared" si="309"/>
        <v>64955.64243035001</v>
      </c>
      <c r="FY88" s="2">
        <f t="shared" si="309"/>
        <v>73969.437885780004</v>
      </c>
      <c r="FZ88" s="164">
        <f t="shared" si="298"/>
        <v>9967.1269767800004</v>
      </c>
      <c r="GA88" s="2">
        <f t="shared" si="309"/>
        <v>46726.246480050002</v>
      </c>
      <c r="GB88" s="2">
        <f t="shared" si="309"/>
        <v>62957.067270529995</v>
      </c>
      <c r="GC88" s="2">
        <f t="shared" si="322"/>
        <v>33662.037981610018</v>
      </c>
      <c r="GD88" s="2">
        <f t="shared" si="299"/>
        <v>62450.849420489976</v>
      </c>
      <c r="GE88" s="2">
        <f t="shared" si="300"/>
        <v>23185.685426460026</v>
      </c>
      <c r="GF88" s="2">
        <f t="shared" si="300"/>
        <v>53810.964796719985</v>
      </c>
      <c r="GG88" s="2">
        <f t="shared" si="301"/>
        <v>30757.202945549972</v>
      </c>
      <c r="GH88" s="2">
        <f t="shared" si="302"/>
        <v>48324.076755010057</v>
      </c>
      <c r="GI88" s="2">
        <f t="shared" si="303"/>
        <v>48391.489584909985</v>
      </c>
      <c r="GJ88" s="2">
        <f t="shared" si="304"/>
        <v>60548.06898571999</v>
      </c>
      <c r="GK88" s="2">
        <f t="shared" si="304"/>
        <v>113229.27947166993</v>
      </c>
    </row>
    <row r="89" spans="1:193" x14ac:dyDescent="0.25">
      <c r="A89" s="80" t="s">
        <v>169</v>
      </c>
      <c r="B89" s="2">
        <f t="shared" si="257"/>
        <v>871.2</v>
      </c>
      <c r="C89" s="2">
        <f t="shared" ref="C89:M103" si="324">C38-B38</f>
        <v>680.59999999999991</v>
      </c>
      <c r="D89" s="2">
        <f t="shared" si="324"/>
        <v>1348.1000000000001</v>
      </c>
      <c r="E89" s="2">
        <f t="shared" si="324"/>
        <v>1039.1999999999998</v>
      </c>
      <c r="F89" s="2">
        <f t="shared" si="324"/>
        <v>1072.5999999999999</v>
      </c>
      <c r="G89" s="2">
        <f t="shared" si="324"/>
        <v>1703.3000000000002</v>
      </c>
      <c r="H89" s="2">
        <f t="shared" si="324"/>
        <v>1363.1999999999998</v>
      </c>
      <c r="I89" s="2">
        <f t="shared" si="324"/>
        <v>2312.0999999999995</v>
      </c>
      <c r="J89" s="2">
        <f t="shared" si="324"/>
        <v>2541</v>
      </c>
      <c r="K89" s="2">
        <f t="shared" si="324"/>
        <v>1915.5</v>
      </c>
      <c r="L89" s="2">
        <f t="shared" si="324"/>
        <v>1925</v>
      </c>
      <c r="M89" s="2">
        <f t="shared" si="324"/>
        <v>8526.1000000000022</v>
      </c>
      <c r="N89" s="2">
        <f t="shared" si="259"/>
        <v>1115.4000000000001</v>
      </c>
      <c r="O89" s="2">
        <f t="shared" ref="O89:Y103" si="325">O38-N38</f>
        <v>1301.9000000000001</v>
      </c>
      <c r="P89" s="2">
        <f t="shared" si="325"/>
        <v>2359.5</v>
      </c>
      <c r="Q89" s="2">
        <f t="shared" si="325"/>
        <v>1358.0999999999995</v>
      </c>
      <c r="R89" s="2">
        <f t="shared" si="325"/>
        <v>2599.7000000000007</v>
      </c>
      <c r="S89" s="2">
        <f t="shared" si="325"/>
        <v>2887.1999999999989</v>
      </c>
      <c r="T89" s="2">
        <f t="shared" si="325"/>
        <v>3235.8000000000011</v>
      </c>
      <c r="U89" s="2">
        <f t="shared" si="325"/>
        <v>2850.6999999999989</v>
      </c>
      <c r="V89" s="2">
        <f t="shared" si="325"/>
        <v>2504.2000000000007</v>
      </c>
      <c r="W89" s="2">
        <f t="shared" si="325"/>
        <v>2961.9000000000015</v>
      </c>
      <c r="X89" s="2">
        <f t="shared" si="325"/>
        <v>4233.0999999999985</v>
      </c>
      <c r="Y89" s="2">
        <f t="shared" si="325"/>
        <v>12766.699999999997</v>
      </c>
      <c r="Z89" s="2">
        <f t="shared" si="261"/>
        <v>1033.5999999999999</v>
      </c>
      <c r="AA89" s="2">
        <f t="shared" ref="AA89:AK103" si="326">AA38-Z38</f>
        <v>1968</v>
      </c>
      <c r="AB89" s="2">
        <f t="shared" si="326"/>
        <v>2673.2000000000003</v>
      </c>
      <c r="AC89" s="2">
        <f t="shared" si="326"/>
        <v>3881.0999999999995</v>
      </c>
      <c r="AD89" s="2">
        <f t="shared" si="326"/>
        <v>2457.2000000000007</v>
      </c>
      <c r="AE89" s="2">
        <f t="shared" si="326"/>
        <v>2554.7999999999993</v>
      </c>
      <c r="AF89" s="2">
        <f t="shared" si="326"/>
        <v>2462.8999999999996</v>
      </c>
      <c r="AG89" s="2">
        <f t="shared" si="326"/>
        <v>3432.7999999999993</v>
      </c>
      <c r="AH89" s="2">
        <f t="shared" si="326"/>
        <v>3767.9000000000015</v>
      </c>
      <c r="AI89" s="2">
        <f t="shared" si="326"/>
        <v>9226.5999999999985</v>
      </c>
      <c r="AJ89" s="2">
        <f t="shared" si="326"/>
        <v>4599.5</v>
      </c>
      <c r="AK89" s="2">
        <f t="shared" si="326"/>
        <v>23393.800000000003</v>
      </c>
      <c r="AL89" s="2">
        <f t="shared" si="263"/>
        <v>1403.1</v>
      </c>
      <c r="AM89" s="2">
        <f t="shared" ref="AM89:AW103" si="327">AM38-AL38</f>
        <v>2333.2000000000003</v>
      </c>
      <c r="AN89" s="2">
        <f t="shared" si="327"/>
        <v>3756.8</v>
      </c>
      <c r="AO89" s="2">
        <f t="shared" si="327"/>
        <v>4875.6000000000004</v>
      </c>
      <c r="AP89" s="2">
        <f t="shared" si="327"/>
        <v>6026.0999999999985</v>
      </c>
      <c r="AQ89" s="2">
        <f t="shared" si="327"/>
        <v>7845.7000000000007</v>
      </c>
      <c r="AR89" s="2">
        <f t="shared" si="327"/>
        <v>7805.4000000000015</v>
      </c>
      <c r="AS89" s="2">
        <f t="shared" si="327"/>
        <v>4328.1999999999971</v>
      </c>
      <c r="AT89" s="2">
        <f t="shared" si="327"/>
        <v>4906</v>
      </c>
      <c r="AU89" s="2">
        <f t="shared" si="327"/>
        <v>6549.5999999999985</v>
      </c>
      <c r="AV89" s="2">
        <f t="shared" si="327"/>
        <v>6482.5</v>
      </c>
      <c r="AW89" s="2">
        <f t="shared" si="327"/>
        <v>25807.400000000009</v>
      </c>
      <c r="AX89" s="2">
        <f t="shared" si="265"/>
        <v>1779.7</v>
      </c>
      <c r="AY89" s="2">
        <f t="shared" ref="AY89:BI103" si="328">AY38-AX38</f>
        <v>2982.4000000000005</v>
      </c>
      <c r="AZ89" s="2">
        <f t="shared" si="328"/>
        <v>3643.6999999999989</v>
      </c>
      <c r="BA89" s="2">
        <f t="shared" si="328"/>
        <v>4086.5</v>
      </c>
      <c r="BB89" s="2">
        <f t="shared" si="328"/>
        <v>3692.8000000000011</v>
      </c>
      <c r="BC89" s="2">
        <f t="shared" si="328"/>
        <v>4347.6999999999989</v>
      </c>
      <c r="BD89" s="2">
        <f t="shared" si="328"/>
        <v>3656.7000000000007</v>
      </c>
      <c r="BE89" s="2">
        <f t="shared" si="328"/>
        <v>4573.4000000000015</v>
      </c>
      <c r="BF89" s="2">
        <f t="shared" si="328"/>
        <v>6407.9000000000015</v>
      </c>
      <c r="BG89" s="2">
        <f t="shared" si="328"/>
        <v>6184.2999999999956</v>
      </c>
      <c r="BH89" s="2">
        <f t="shared" si="328"/>
        <v>4958.5999999999985</v>
      </c>
      <c r="BI89" s="2">
        <f t="shared" si="328"/>
        <v>18072</v>
      </c>
      <c r="BJ89" s="2">
        <f t="shared" si="267"/>
        <v>1538</v>
      </c>
      <c r="BK89" s="2">
        <f t="shared" ref="BK89:BU103" si="329">BK38-BJ38</f>
        <v>1794</v>
      </c>
      <c r="BL89" s="2">
        <f t="shared" si="329"/>
        <v>4170.3999999999996</v>
      </c>
      <c r="BM89" s="2">
        <f t="shared" si="329"/>
        <v>2676.1000000000004</v>
      </c>
      <c r="BN89" s="2">
        <f t="shared" si="329"/>
        <v>4166.2000000000007</v>
      </c>
      <c r="BO89" s="2">
        <f t="shared" si="329"/>
        <v>3682.7000000000007</v>
      </c>
      <c r="BP89" s="2">
        <f t="shared" si="329"/>
        <v>3655.2999999999993</v>
      </c>
      <c r="BQ89" s="2">
        <f t="shared" si="329"/>
        <v>3750</v>
      </c>
      <c r="BR89" s="2">
        <f t="shared" si="329"/>
        <v>7807.7999999999993</v>
      </c>
      <c r="BS89" s="2">
        <f t="shared" si="329"/>
        <v>5140.5999999999985</v>
      </c>
      <c r="BT89" s="2">
        <f t="shared" si="329"/>
        <v>9278.9000000000015</v>
      </c>
      <c r="BU89" s="2">
        <f t="shared" si="329"/>
        <v>24395.899999999994</v>
      </c>
      <c r="BV89" s="2">
        <f t="shared" si="269"/>
        <v>1681.9</v>
      </c>
      <c r="BW89" s="2">
        <f t="shared" ref="BW89:CG103" si="330">BW38-BV38</f>
        <v>1986.4</v>
      </c>
      <c r="BX89" s="2">
        <f t="shared" si="330"/>
        <v>2539.8000000000002</v>
      </c>
      <c r="BY89" s="2">
        <f t="shared" si="330"/>
        <v>1880</v>
      </c>
      <c r="BZ89" s="2">
        <f t="shared" si="330"/>
        <v>4102.6999999999989</v>
      </c>
      <c r="CA89" s="2">
        <f t="shared" si="330"/>
        <v>2635.6000000000004</v>
      </c>
      <c r="CB89" s="2">
        <f t="shared" si="330"/>
        <v>2979.6000000000004</v>
      </c>
      <c r="CC89" s="2">
        <f t="shared" si="330"/>
        <v>2691.2999999999993</v>
      </c>
      <c r="CD89" s="2">
        <f t="shared" si="330"/>
        <v>3863.9000000000015</v>
      </c>
      <c r="CE89" s="2">
        <f t="shared" si="330"/>
        <v>7968.7000000000007</v>
      </c>
      <c r="CF89" s="2">
        <f t="shared" si="330"/>
        <v>4721.9000000000015</v>
      </c>
      <c r="CG89" s="2">
        <f t="shared" si="330"/>
        <v>14449.199999999997</v>
      </c>
      <c r="CH89" s="2">
        <f t="shared" si="271"/>
        <v>2003.1</v>
      </c>
      <c r="CI89" s="2">
        <f t="shared" ref="CI89:CS103" si="331">CI38-CH38</f>
        <v>3170.0000000000005</v>
      </c>
      <c r="CJ89" s="2">
        <f t="shared" si="331"/>
        <v>2589.0999999999995</v>
      </c>
      <c r="CK89" s="2">
        <f t="shared" si="331"/>
        <v>2629.2</v>
      </c>
      <c r="CL89" s="2">
        <f t="shared" si="331"/>
        <v>4574.7000000000007</v>
      </c>
      <c r="CM89" s="2">
        <f t="shared" si="331"/>
        <v>2856.9999999999982</v>
      </c>
      <c r="CN89" s="2">
        <f t="shared" si="331"/>
        <v>3368.4000000000015</v>
      </c>
      <c r="CO89" s="2">
        <f t="shared" si="331"/>
        <v>3800.9000000000015</v>
      </c>
      <c r="CP89" s="2">
        <f t="shared" si="331"/>
        <v>5714.7999999999993</v>
      </c>
      <c r="CQ89" s="2">
        <f t="shared" si="331"/>
        <v>11428.2</v>
      </c>
      <c r="CR89" s="2">
        <f t="shared" si="331"/>
        <v>10934.299999999996</v>
      </c>
      <c r="CS89" s="2">
        <f t="shared" si="331"/>
        <v>28319.400000000009</v>
      </c>
      <c r="CT89" s="2">
        <f t="shared" si="273"/>
        <v>3394</v>
      </c>
      <c r="CU89" s="2">
        <f t="shared" ref="CU89:DE103" si="332">CU38-CT38</f>
        <v>5030</v>
      </c>
      <c r="CV89" s="2">
        <f t="shared" si="332"/>
        <v>3810</v>
      </c>
      <c r="CW89" s="2">
        <f t="shared" si="332"/>
        <v>4639.4000000000015</v>
      </c>
      <c r="CX89" s="2">
        <f t="shared" si="332"/>
        <v>5850.0999999999985</v>
      </c>
      <c r="CY89" s="2">
        <f t="shared" si="332"/>
        <v>4709.4000000000015</v>
      </c>
      <c r="CZ89" s="2">
        <f t="shared" si="332"/>
        <v>4741.5999999999985</v>
      </c>
      <c r="DA89" s="2">
        <f t="shared" si="332"/>
        <v>4261.1999999999971</v>
      </c>
      <c r="DB89" s="2">
        <f t="shared" si="332"/>
        <v>4157.1000000000058</v>
      </c>
      <c r="DC89" s="2">
        <f t="shared" si="332"/>
        <v>5161.7999999999956</v>
      </c>
      <c r="DD89" s="2">
        <f t="shared" si="332"/>
        <v>11731.300000000003</v>
      </c>
      <c r="DE89" s="2">
        <f t="shared" si="332"/>
        <v>29305.1</v>
      </c>
      <c r="DF89" s="2">
        <f t="shared" si="275"/>
        <v>2044.1</v>
      </c>
      <c r="DG89" s="2">
        <f t="shared" ref="DG89:DQ103" si="333">DG38-DF38</f>
        <v>3175.6</v>
      </c>
      <c r="DH89" s="2">
        <f t="shared" si="333"/>
        <v>8123.4000000000005</v>
      </c>
      <c r="DI89" s="2">
        <f t="shared" si="333"/>
        <v>709.10000000000036</v>
      </c>
      <c r="DJ89" s="2">
        <f t="shared" si="333"/>
        <v>5523.5</v>
      </c>
      <c r="DK89" s="2">
        <f t="shared" si="333"/>
        <v>6423</v>
      </c>
      <c r="DL89" s="2">
        <f t="shared" si="333"/>
        <v>5651.2000000000007</v>
      </c>
      <c r="DM89" s="2">
        <f t="shared" si="333"/>
        <v>7016.1999999999971</v>
      </c>
      <c r="DN89" s="2">
        <f t="shared" si="333"/>
        <v>5233.8000000000029</v>
      </c>
      <c r="DO89" s="2">
        <f t="shared" si="333"/>
        <v>7454.1999999999971</v>
      </c>
      <c r="DP89" s="2">
        <f t="shared" si="333"/>
        <v>9708.4000000000015</v>
      </c>
      <c r="DQ89" s="2">
        <f t="shared" si="333"/>
        <v>36510.899999999994</v>
      </c>
      <c r="DR89" s="2">
        <f t="shared" si="277"/>
        <v>2066.6</v>
      </c>
      <c r="DS89" s="2">
        <f t="shared" ref="DS89:EC103" si="334">DS38-DR38</f>
        <v>3768.2999999999997</v>
      </c>
      <c r="DT89" s="2">
        <f t="shared" si="334"/>
        <v>3174.6000000000004</v>
      </c>
      <c r="DU89" s="2">
        <f t="shared" si="334"/>
        <v>5673.4</v>
      </c>
      <c r="DV89" s="2">
        <f t="shared" si="334"/>
        <v>4699.0000000000018</v>
      </c>
      <c r="DW89" s="2">
        <f t="shared" si="334"/>
        <v>4350.0999999999985</v>
      </c>
      <c r="DX89" s="2">
        <f t="shared" si="334"/>
        <v>4988.7000000000007</v>
      </c>
      <c r="DY89" s="2">
        <f t="shared" si="334"/>
        <v>7036.9999999999964</v>
      </c>
      <c r="DZ89" s="2">
        <f t="shared" si="334"/>
        <v>5069.4000000000015</v>
      </c>
      <c r="EA89" s="2">
        <f t="shared" si="334"/>
        <v>7012.4000000000015</v>
      </c>
      <c r="EB89" s="2">
        <f t="shared" si="334"/>
        <v>7696.6999999999971</v>
      </c>
      <c r="EC89" s="2">
        <f t="shared" si="334"/>
        <v>39518.100000000006</v>
      </c>
      <c r="ED89" s="2">
        <f t="shared" si="279"/>
        <v>2944.5</v>
      </c>
      <c r="EE89" s="2">
        <f t="shared" ref="EE89:EF104" si="335">EE38-ED38</f>
        <v>4056.8999999999996</v>
      </c>
      <c r="EF89" s="2">
        <f t="shared" si="335"/>
        <v>4993.1000000000004</v>
      </c>
      <c r="EG89" s="2">
        <f t="shared" si="305"/>
        <v>4525.7999999999993</v>
      </c>
      <c r="EH89" s="2">
        <f t="shared" si="305"/>
        <v>3917</v>
      </c>
      <c r="EI89" s="2">
        <f t="shared" si="305"/>
        <v>5144.1000000000022</v>
      </c>
      <c r="EJ89" s="2">
        <f t="shared" si="305"/>
        <v>4942.5</v>
      </c>
      <c r="EK89" s="2">
        <f t="shared" si="305"/>
        <v>5609.5</v>
      </c>
      <c r="EL89" s="2">
        <f t="shared" si="305"/>
        <v>7398.7999999999956</v>
      </c>
      <c r="EM89" s="2">
        <f t="shared" si="323"/>
        <v>6632.1000000000058</v>
      </c>
      <c r="EN89" s="2">
        <f t="shared" si="282"/>
        <v>13291.399999999994</v>
      </c>
      <c r="EO89" s="2">
        <f t="shared" si="283"/>
        <v>34990</v>
      </c>
      <c r="EP89" s="2">
        <f t="shared" si="284"/>
        <v>1665.5</v>
      </c>
      <c r="EQ89" s="2">
        <f t="shared" si="285"/>
        <v>2997.1000000000004</v>
      </c>
      <c r="ER89" s="2">
        <f t="shared" si="286"/>
        <v>2947.5</v>
      </c>
      <c r="ES89" s="2">
        <f t="shared" si="287"/>
        <v>5793.1</v>
      </c>
      <c r="ET89" s="2">
        <f t="shared" si="287"/>
        <v>3521.5</v>
      </c>
      <c r="EU89" s="2">
        <f t="shared" si="287"/>
        <v>4203.5999999999985</v>
      </c>
      <c r="EV89" s="2">
        <f t="shared" si="287"/>
        <v>3103.7999999999993</v>
      </c>
      <c r="EW89" s="2">
        <f t="shared" si="287"/>
        <v>4558.8000000000029</v>
      </c>
      <c r="EX89" s="2">
        <f t="shared" si="307"/>
        <v>5592.1999999999971</v>
      </c>
      <c r="EY89" s="2">
        <f t="shared" si="307"/>
        <v>5686.7000000000044</v>
      </c>
      <c r="EZ89" s="2">
        <f t="shared" si="307"/>
        <v>3787.2999999999956</v>
      </c>
      <c r="FA89" s="2">
        <f t="shared" si="307"/>
        <v>23544.799999999996</v>
      </c>
      <c r="FB89" s="2">
        <f t="shared" si="289"/>
        <v>2158.1</v>
      </c>
      <c r="FC89" s="2">
        <f t="shared" si="290"/>
        <v>1329.7000000000003</v>
      </c>
      <c r="FD89" s="2">
        <f t="shared" si="290"/>
        <v>2882.5</v>
      </c>
      <c r="FE89" s="2">
        <f t="shared" si="290"/>
        <v>2823.5999999999995</v>
      </c>
      <c r="FF89" s="2">
        <f t="shared" si="290"/>
        <v>2833.2000000000007</v>
      </c>
      <c r="FG89" s="2">
        <f t="shared" si="290"/>
        <v>3009.6000000000004</v>
      </c>
      <c r="FH89" s="2">
        <f t="shared" si="291"/>
        <v>3556.2999999999993</v>
      </c>
      <c r="FI89" s="2">
        <f t="shared" si="308"/>
        <v>6770.7999999999993</v>
      </c>
      <c r="FJ89" s="2">
        <f t="shared" si="308"/>
        <v>3851.1000000000022</v>
      </c>
      <c r="FK89" s="2">
        <f t="shared" si="293"/>
        <v>6549.1999999999971</v>
      </c>
      <c r="FL89" s="2">
        <f t="shared" si="294"/>
        <v>7568.3000000000029</v>
      </c>
      <c r="FM89" s="2">
        <f t="shared" si="294"/>
        <v>17528.10565731</v>
      </c>
      <c r="FN89" s="2">
        <f t="shared" si="295"/>
        <v>1691</v>
      </c>
      <c r="FO89" s="2">
        <f t="shared" si="296"/>
        <v>2055</v>
      </c>
      <c r="FP89" s="2">
        <f t="shared" si="296"/>
        <v>4208.9677647199996</v>
      </c>
      <c r="FQ89" s="2">
        <f t="shared" si="296"/>
        <v>3966.557170860001</v>
      </c>
      <c r="FR89" s="2">
        <f t="shared" si="296"/>
        <v>3572.9284397800002</v>
      </c>
      <c r="FS89" s="2">
        <f t="shared" si="296"/>
        <v>5887.3703706499982</v>
      </c>
      <c r="FT89" s="2">
        <f t="shared" si="309"/>
        <v>3884.2372346000011</v>
      </c>
      <c r="FU89" s="2">
        <f t="shared" si="309"/>
        <v>4842.4325398600013</v>
      </c>
      <c r="FV89" s="2">
        <f t="shared" si="309"/>
        <v>5431.1491830300001</v>
      </c>
      <c r="FW89" s="2">
        <f t="shared" si="309"/>
        <v>7055.3835059799967</v>
      </c>
      <c r="FX89" s="2">
        <f t="shared" si="309"/>
        <v>9656.674792910002</v>
      </c>
      <c r="FY89" s="2">
        <f t="shared" si="309"/>
        <v>21562.470880589994</v>
      </c>
      <c r="FZ89" s="164">
        <f t="shared" si="298"/>
        <v>1748.2394988599999</v>
      </c>
      <c r="GA89" s="2">
        <f t="shared" si="309"/>
        <v>22792.260245969999</v>
      </c>
      <c r="GB89" s="2">
        <f t="shared" si="309"/>
        <v>22591.504533370004</v>
      </c>
      <c r="GC89" s="2">
        <f t="shared" si="322"/>
        <v>19414.945583150002</v>
      </c>
      <c r="GD89" s="2">
        <f t="shared" si="299"/>
        <v>26162.693451379993</v>
      </c>
      <c r="GE89" s="2">
        <f t="shared" si="300"/>
        <v>7426.5531033200095</v>
      </c>
      <c r="GF89" s="2">
        <f t="shared" si="300"/>
        <v>22322.589932329996</v>
      </c>
      <c r="GG89" s="2">
        <f t="shared" si="301"/>
        <v>16812.287155160011</v>
      </c>
      <c r="GH89" s="2">
        <f t="shared" si="302"/>
        <v>16999.658390049997</v>
      </c>
      <c r="GI89" s="2">
        <f t="shared" si="303"/>
        <v>25488.364552449988</v>
      </c>
      <c r="GJ89" s="2">
        <f t="shared" si="304"/>
        <v>29346.42386462001</v>
      </c>
      <c r="GK89" s="2">
        <f t="shared" si="304"/>
        <v>38761.109715450002</v>
      </c>
    </row>
    <row r="90" spans="1:193" x14ac:dyDescent="0.25">
      <c r="A90" s="81" t="s">
        <v>170</v>
      </c>
      <c r="B90" s="2">
        <f t="shared" si="257"/>
        <v>1540.4</v>
      </c>
      <c r="C90" s="2">
        <f t="shared" si="324"/>
        <v>2618.9</v>
      </c>
      <c r="D90" s="2">
        <f t="shared" si="324"/>
        <v>4896.4999999999991</v>
      </c>
      <c r="E90" s="2">
        <f t="shared" si="324"/>
        <v>5264.4000000000015</v>
      </c>
      <c r="F90" s="2">
        <f t="shared" si="324"/>
        <v>8683.3999999999978</v>
      </c>
      <c r="G90" s="2">
        <f t="shared" si="324"/>
        <v>2906.9000000000015</v>
      </c>
      <c r="H90" s="2">
        <f t="shared" si="324"/>
        <v>3354.5</v>
      </c>
      <c r="I90" s="2">
        <f t="shared" si="324"/>
        <v>2801.4000000000015</v>
      </c>
      <c r="J90" s="2">
        <f t="shared" si="324"/>
        <v>6266.9000000000015</v>
      </c>
      <c r="K90" s="2">
        <f t="shared" si="324"/>
        <v>6541.1999999999971</v>
      </c>
      <c r="L90" s="2">
        <f t="shared" si="324"/>
        <v>16560.900000000001</v>
      </c>
      <c r="M90" s="2">
        <f t="shared" si="324"/>
        <v>20116.799999999996</v>
      </c>
      <c r="N90" s="2">
        <f t="shared" si="259"/>
        <v>3947</v>
      </c>
      <c r="O90" s="2">
        <f t="shared" si="325"/>
        <v>2898.3</v>
      </c>
      <c r="P90" s="2">
        <f t="shared" si="325"/>
        <v>8671.0999999999985</v>
      </c>
      <c r="Q90" s="2">
        <f t="shared" si="325"/>
        <v>4600.3999999999996</v>
      </c>
      <c r="R90" s="2">
        <f t="shared" si="325"/>
        <v>13680.399999999998</v>
      </c>
      <c r="S90" s="2">
        <f t="shared" si="325"/>
        <v>8003.7000000000044</v>
      </c>
      <c r="T90" s="2">
        <f t="shared" si="325"/>
        <v>16480.400000000001</v>
      </c>
      <c r="U90" s="2">
        <f t="shared" si="325"/>
        <v>10660.300000000003</v>
      </c>
      <c r="V90" s="2">
        <f t="shared" si="325"/>
        <v>14039.199999999997</v>
      </c>
      <c r="W90" s="2">
        <f t="shared" si="325"/>
        <v>10879.199999999997</v>
      </c>
      <c r="X90" s="2">
        <f t="shared" si="325"/>
        <v>16693</v>
      </c>
      <c r="Y90" s="2">
        <f t="shared" si="325"/>
        <v>25909.299999999988</v>
      </c>
      <c r="Z90" s="2">
        <f t="shared" si="261"/>
        <v>675.5</v>
      </c>
      <c r="AA90" s="2">
        <f t="shared" si="326"/>
        <v>7715</v>
      </c>
      <c r="AB90" s="2">
        <f t="shared" si="326"/>
        <v>17176.8</v>
      </c>
      <c r="AC90" s="2">
        <f t="shared" si="326"/>
        <v>34717.600000000006</v>
      </c>
      <c r="AD90" s="2">
        <f t="shared" si="326"/>
        <v>6536.4999999999927</v>
      </c>
      <c r="AE90" s="2">
        <f t="shared" si="326"/>
        <v>20988.300000000003</v>
      </c>
      <c r="AF90" s="2">
        <f t="shared" si="326"/>
        <v>33919.919999999998</v>
      </c>
      <c r="AG90" s="2">
        <f t="shared" si="326"/>
        <v>4063</v>
      </c>
      <c r="AH90" s="2">
        <f t="shared" si="326"/>
        <v>39406.600000000006</v>
      </c>
      <c r="AI90" s="2">
        <f t="shared" si="326"/>
        <v>7194.7000000000116</v>
      </c>
      <c r="AJ90" s="2">
        <f t="shared" si="326"/>
        <v>8103.1999999999825</v>
      </c>
      <c r="AK90" s="2">
        <f t="shared" si="326"/>
        <v>33775.100000000006</v>
      </c>
      <c r="AL90" s="2">
        <f t="shared" si="263"/>
        <v>26074</v>
      </c>
      <c r="AM90" s="2">
        <f t="shared" si="327"/>
        <v>6585.0999999999985</v>
      </c>
      <c r="AN90" s="2">
        <f t="shared" si="327"/>
        <v>4351.4000000000015</v>
      </c>
      <c r="AO90" s="2">
        <f t="shared" si="327"/>
        <v>21166.1</v>
      </c>
      <c r="AP90" s="2">
        <f t="shared" si="327"/>
        <v>17849.000000000007</v>
      </c>
      <c r="AQ90" s="2">
        <f t="shared" si="327"/>
        <v>4722.7999999999884</v>
      </c>
      <c r="AR90" s="2">
        <f t="shared" si="327"/>
        <v>29002</v>
      </c>
      <c r="AS90" s="2">
        <f t="shared" si="327"/>
        <v>15411</v>
      </c>
      <c r="AT90" s="2">
        <f t="shared" si="327"/>
        <v>17616.300000000017</v>
      </c>
      <c r="AU90" s="2">
        <f t="shared" si="327"/>
        <v>12357</v>
      </c>
      <c r="AV90" s="2">
        <f t="shared" si="327"/>
        <v>34719</v>
      </c>
      <c r="AW90" s="2">
        <f t="shared" si="327"/>
        <v>29527.799999999988</v>
      </c>
      <c r="AX90" s="2">
        <f t="shared" si="265"/>
        <v>3766.6</v>
      </c>
      <c r="AY90" s="2">
        <f t="shared" si="328"/>
        <v>17420.900000000001</v>
      </c>
      <c r="AZ90" s="2">
        <f t="shared" si="328"/>
        <v>23624.9</v>
      </c>
      <c r="BA90" s="2">
        <f t="shared" si="328"/>
        <v>22354.1</v>
      </c>
      <c r="BB90" s="2">
        <f t="shared" si="328"/>
        <v>19360</v>
      </c>
      <c r="BC90" s="2">
        <f t="shared" si="328"/>
        <v>26685.800000000003</v>
      </c>
      <c r="BD90" s="2">
        <f t="shared" si="328"/>
        <v>18029.900000009991</v>
      </c>
      <c r="BE90" s="2">
        <f t="shared" si="328"/>
        <v>4878.6999999899999</v>
      </c>
      <c r="BF90" s="2">
        <f t="shared" si="328"/>
        <v>26132.899999999994</v>
      </c>
      <c r="BG90" s="2">
        <f t="shared" si="328"/>
        <v>24445.100000000006</v>
      </c>
      <c r="BH90" s="2">
        <f t="shared" si="328"/>
        <v>54716.399999999994</v>
      </c>
      <c r="BI90" s="2">
        <f t="shared" si="328"/>
        <v>142904.60000000003</v>
      </c>
      <c r="BJ90" s="2">
        <f t="shared" si="267"/>
        <v>113.6</v>
      </c>
      <c r="BK90" s="2">
        <f t="shared" si="329"/>
        <v>17497.7</v>
      </c>
      <c r="BL90" s="2">
        <f t="shared" si="329"/>
        <v>28026.899999999998</v>
      </c>
      <c r="BM90" s="2">
        <f t="shared" si="329"/>
        <v>8280.8000001000037</v>
      </c>
      <c r="BN90" s="2">
        <f t="shared" si="329"/>
        <v>31831.399999899993</v>
      </c>
      <c r="BO90" s="2">
        <f t="shared" si="329"/>
        <v>11920.200000000012</v>
      </c>
      <c r="BP90" s="2">
        <f t="shared" si="329"/>
        <v>17165.500000009997</v>
      </c>
      <c r="BQ90" s="2">
        <f t="shared" si="329"/>
        <v>19869.299999989991</v>
      </c>
      <c r="BR90" s="2">
        <f t="shared" si="329"/>
        <v>19020.5</v>
      </c>
      <c r="BS90" s="2">
        <f t="shared" si="329"/>
        <v>23954.5</v>
      </c>
      <c r="BT90" s="2">
        <f t="shared" si="329"/>
        <v>17631.899999999994</v>
      </c>
      <c r="BU90" s="2">
        <f t="shared" si="329"/>
        <v>36267.300000000017</v>
      </c>
      <c r="BV90" s="2">
        <f t="shared" si="269"/>
        <v>17441.900000000001</v>
      </c>
      <c r="BW90" s="2">
        <f t="shared" si="330"/>
        <v>17901.299999999996</v>
      </c>
      <c r="BX90" s="2">
        <f t="shared" si="330"/>
        <v>11493.300000000003</v>
      </c>
      <c r="BY90" s="2">
        <f t="shared" si="330"/>
        <v>6288.5000001000008</v>
      </c>
      <c r="BZ90" s="2">
        <f t="shared" si="330"/>
        <v>23008.399999910005</v>
      </c>
      <c r="CA90" s="2">
        <f t="shared" si="330"/>
        <v>41343.5</v>
      </c>
      <c r="CB90" s="2">
        <f t="shared" si="330"/>
        <v>15999.900000089983</v>
      </c>
      <c r="CC90" s="2">
        <f t="shared" si="330"/>
        <v>29253.5</v>
      </c>
      <c r="CD90" s="2">
        <f t="shared" si="330"/>
        <v>20067.5</v>
      </c>
      <c r="CE90" s="2">
        <f t="shared" si="330"/>
        <v>16359.200000000012</v>
      </c>
      <c r="CF90" s="2">
        <f t="shared" si="330"/>
        <v>45538.199999900011</v>
      </c>
      <c r="CG90" s="2">
        <f t="shared" si="330"/>
        <v>35114.099999999977</v>
      </c>
      <c r="CH90" s="2">
        <f t="shared" si="271"/>
        <v>34068.9</v>
      </c>
      <c r="CI90" s="2">
        <f t="shared" si="331"/>
        <v>21431.599999999999</v>
      </c>
      <c r="CJ90" s="2">
        <f t="shared" si="331"/>
        <v>30664.199999999997</v>
      </c>
      <c r="CK90" s="2">
        <f t="shared" si="331"/>
        <v>13428.600000000006</v>
      </c>
      <c r="CL90" s="2">
        <f t="shared" si="331"/>
        <v>8709.3000000000029</v>
      </c>
      <c r="CM90" s="2">
        <f t="shared" si="331"/>
        <v>7626.2999999999884</v>
      </c>
      <c r="CN90" s="2">
        <f t="shared" si="331"/>
        <v>28916.5</v>
      </c>
      <c r="CO90" s="2">
        <f t="shared" si="331"/>
        <v>27766.800000000017</v>
      </c>
      <c r="CP90" s="2">
        <f t="shared" si="331"/>
        <v>4418.3999999999942</v>
      </c>
      <c r="CQ90" s="2">
        <f t="shared" si="331"/>
        <v>36045.299999999988</v>
      </c>
      <c r="CR90" s="2">
        <f t="shared" si="331"/>
        <v>22948.899999999994</v>
      </c>
      <c r="CS90" s="2">
        <f t="shared" si="331"/>
        <v>83038.299999999988</v>
      </c>
      <c r="CT90" s="2">
        <f t="shared" si="273"/>
        <v>5422.1</v>
      </c>
      <c r="CU90" s="2">
        <f t="shared" si="332"/>
        <v>35300.1</v>
      </c>
      <c r="CV90" s="2">
        <f t="shared" si="332"/>
        <v>38712.5</v>
      </c>
      <c r="CW90" s="2">
        <f t="shared" si="332"/>
        <v>20923.900000000009</v>
      </c>
      <c r="CX90" s="2">
        <f t="shared" si="332"/>
        <v>26166.799999999988</v>
      </c>
      <c r="CY90" s="2">
        <f t="shared" si="332"/>
        <v>42371.200000000012</v>
      </c>
      <c r="CZ90" s="2">
        <f t="shared" si="332"/>
        <v>47454.799999999988</v>
      </c>
      <c r="DA90" s="2">
        <f t="shared" si="332"/>
        <v>10993.200000000012</v>
      </c>
      <c r="DB90" s="2">
        <f t="shared" si="332"/>
        <v>29641.699999999983</v>
      </c>
      <c r="DC90" s="2">
        <f t="shared" si="332"/>
        <v>14465.600000000035</v>
      </c>
      <c r="DD90" s="2">
        <f t="shared" si="332"/>
        <v>39582</v>
      </c>
      <c r="DE90" s="2">
        <f t="shared" si="332"/>
        <v>66843.199999999953</v>
      </c>
      <c r="DF90" s="2">
        <f t="shared" si="275"/>
        <v>13958.2</v>
      </c>
      <c r="DG90" s="2">
        <f t="shared" si="333"/>
        <v>7073.2999999999993</v>
      </c>
      <c r="DH90" s="2">
        <f t="shared" si="333"/>
        <v>72266.7</v>
      </c>
      <c r="DI90" s="2">
        <f t="shared" si="333"/>
        <v>33866.400000000009</v>
      </c>
      <c r="DJ90" s="2">
        <f t="shared" si="333"/>
        <v>25295.100000000006</v>
      </c>
      <c r="DK90" s="2">
        <f t="shared" si="333"/>
        <v>34242.599999999977</v>
      </c>
      <c r="DL90" s="2">
        <f t="shared" si="333"/>
        <v>20496.5</v>
      </c>
      <c r="DM90" s="2">
        <f t="shared" si="333"/>
        <v>54093.100000000006</v>
      </c>
      <c r="DN90" s="2">
        <f t="shared" si="333"/>
        <v>35833.699999999983</v>
      </c>
      <c r="DO90" s="2">
        <f t="shared" si="333"/>
        <v>18836.600000000035</v>
      </c>
      <c r="DP90" s="2">
        <f t="shared" si="333"/>
        <v>18044.700000000012</v>
      </c>
      <c r="DQ90" s="2">
        <f t="shared" si="333"/>
        <v>94281</v>
      </c>
      <c r="DR90" s="2">
        <f t="shared" si="277"/>
        <v>4254.3999999999996</v>
      </c>
      <c r="DS90" s="2">
        <f t="shared" si="334"/>
        <v>49627.5</v>
      </c>
      <c r="DT90" s="2">
        <f t="shared" si="334"/>
        <v>6337</v>
      </c>
      <c r="DU90" s="2">
        <f t="shared" si="334"/>
        <v>18570.700000000004</v>
      </c>
      <c r="DV90" s="2">
        <f t="shared" si="334"/>
        <v>17606.099999999991</v>
      </c>
      <c r="DW90" s="2">
        <f t="shared" si="334"/>
        <v>46002.3</v>
      </c>
      <c r="DX90" s="2">
        <f t="shared" si="334"/>
        <v>21034.600000000006</v>
      </c>
      <c r="DY90" s="2">
        <f t="shared" si="334"/>
        <v>14376.299999999988</v>
      </c>
      <c r="DZ90" s="2">
        <f t="shared" si="334"/>
        <v>37257</v>
      </c>
      <c r="EA90" s="2">
        <f t="shared" si="334"/>
        <v>31885.300000000017</v>
      </c>
      <c r="EB90" s="2">
        <f t="shared" si="334"/>
        <v>53934.799999999988</v>
      </c>
      <c r="EC90" s="2">
        <f t="shared" si="334"/>
        <v>175401.09999999998</v>
      </c>
      <c r="ED90" s="2">
        <f t="shared" si="279"/>
        <v>21884.3</v>
      </c>
      <c r="EE90" s="2">
        <f t="shared" si="335"/>
        <v>44174</v>
      </c>
      <c r="EF90" s="2">
        <f t="shared" si="335"/>
        <v>29790.099999999991</v>
      </c>
      <c r="EG90" s="2">
        <f t="shared" si="305"/>
        <v>23720.700000000012</v>
      </c>
      <c r="EH90" s="2">
        <f t="shared" si="305"/>
        <v>48445.399999999994</v>
      </c>
      <c r="EI90" s="2">
        <f t="shared" si="305"/>
        <v>24991.299999999988</v>
      </c>
      <c r="EJ90" s="2">
        <f t="shared" si="305"/>
        <v>34278.700000000012</v>
      </c>
      <c r="EK90" s="2">
        <f t="shared" si="305"/>
        <v>15935.799999999988</v>
      </c>
      <c r="EL90" s="2">
        <f t="shared" ref="EL90:EM104" si="336">IF(EL39="","",EL39-EK39)</f>
        <v>57031.5</v>
      </c>
      <c r="EM90" s="2">
        <f t="shared" si="336"/>
        <v>19587</v>
      </c>
      <c r="EN90" s="2">
        <f t="shared" si="282"/>
        <v>51718.100000000035</v>
      </c>
      <c r="EO90" s="2">
        <f t="shared" si="283"/>
        <v>179279.59999999998</v>
      </c>
      <c r="EP90" s="2">
        <f t="shared" si="284"/>
        <v>4162.3</v>
      </c>
      <c r="EQ90" s="2">
        <f t="shared" si="285"/>
        <v>19553.2</v>
      </c>
      <c r="ER90" s="2">
        <f t="shared" si="286"/>
        <v>40855.599999999999</v>
      </c>
      <c r="ES90" s="2">
        <f t="shared" si="287"/>
        <v>26838.799999999996</v>
      </c>
      <c r="ET90" s="2">
        <f t="shared" si="287"/>
        <v>62079.300000000017</v>
      </c>
      <c r="EU90" s="2">
        <f t="shared" si="287"/>
        <v>12622</v>
      </c>
      <c r="EV90" s="2">
        <f t="shared" si="287"/>
        <v>43214.5</v>
      </c>
      <c r="EW90" s="2">
        <f t="shared" si="287"/>
        <v>19947.699999999983</v>
      </c>
      <c r="EX90" s="2">
        <f t="shared" si="307"/>
        <v>36517.300000000017</v>
      </c>
      <c r="EY90" s="2">
        <f t="shared" si="307"/>
        <v>21409.299999999988</v>
      </c>
      <c r="EZ90" s="2">
        <f t="shared" si="307"/>
        <v>44038.900000000023</v>
      </c>
      <c r="FA90" s="2">
        <f t="shared" si="307"/>
        <v>80878.599999999977</v>
      </c>
      <c r="FB90" s="2">
        <f t="shared" si="289"/>
        <v>78786.2</v>
      </c>
      <c r="FC90" s="2">
        <f t="shared" si="290"/>
        <v>15725.699999999997</v>
      </c>
      <c r="FD90" s="2">
        <f t="shared" si="290"/>
        <v>40353.600000000006</v>
      </c>
      <c r="FE90" s="2">
        <f t="shared" si="290"/>
        <v>16023.200000000012</v>
      </c>
      <c r="FF90" s="2">
        <f t="shared" si="290"/>
        <v>61000.399999999994</v>
      </c>
      <c r="FG90" s="2">
        <f t="shared" si="290"/>
        <v>42715.399999999994</v>
      </c>
      <c r="FH90" s="2">
        <f t="shared" si="291"/>
        <v>34894.299999999988</v>
      </c>
      <c r="FI90" s="2">
        <f t="shared" si="308"/>
        <v>34062</v>
      </c>
      <c r="FJ90" s="2">
        <f t="shared" si="308"/>
        <v>18201.100000000035</v>
      </c>
      <c r="FK90" s="2">
        <f t="shared" si="293"/>
        <v>128074.29999999999</v>
      </c>
      <c r="FL90" s="2">
        <f t="shared" si="294"/>
        <v>46004.700000000012</v>
      </c>
      <c r="FM90" s="2">
        <f t="shared" si="294"/>
        <v>142123.60571176</v>
      </c>
      <c r="FN90" s="2">
        <f t="shared" si="295"/>
        <v>5328.7</v>
      </c>
      <c r="FO90" s="2">
        <f t="shared" si="296"/>
        <v>16108.8</v>
      </c>
      <c r="FP90" s="2">
        <f t="shared" si="296"/>
        <v>52744.412212709998</v>
      </c>
      <c r="FQ90" s="2">
        <f t="shared" si="296"/>
        <v>18260.384863540006</v>
      </c>
      <c r="FR90" s="2">
        <f t="shared" si="296"/>
        <v>35122.291576980002</v>
      </c>
      <c r="FS90" s="2">
        <f t="shared" si="296"/>
        <v>26206.226806999985</v>
      </c>
      <c r="FT90" s="2">
        <f t="shared" si="309"/>
        <v>25963.967779510014</v>
      </c>
      <c r="FU90" s="2">
        <f t="shared" si="309"/>
        <v>13522.412597519986</v>
      </c>
      <c r="FV90" s="2">
        <f t="shared" si="309"/>
        <v>50317.841156809998</v>
      </c>
      <c r="FW90" s="2">
        <f t="shared" si="309"/>
        <v>18919.579966949997</v>
      </c>
      <c r="FX90" s="2">
        <f t="shared" si="309"/>
        <v>55298.967637440015</v>
      </c>
      <c r="FY90" s="2">
        <f t="shared" si="309"/>
        <v>52406.967005189974</v>
      </c>
      <c r="FZ90" s="164">
        <f t="shared" si="298"/>
        <v>8218.8874779199996</v>
      </c>
      <c r="GA90" s="2">
        <f t="shared" si="309"/>
        <v>23933.986234080003</v>
      </c>
      <c r="GB90" s="2">
        <f t="shared" si="309"/>
        <v>40365.562737159999</v>
      </c>
      <c r="GC90" s="2">
        <f t="shared" si="322"/>
        <v>14247.092398459994</v>
      </c>
      <c r="GD90" s="2">
        <f t="shared" si="299"/>
        <v>36288.155969110012</v>
      </c>
      <c r="GE90" s="2">
        <f t="shared" si="300"/>
        <v>15759.132323139987</v>
      </c>
      <c r="GF90" s="2">
        <f t="shared" si="300"/>
        <v>31488.374864390003</v>
      </c>
      <c r="GG90" s="2">
        <f t="shared" si="301"/>
        <v>13944.91579038999</v>
      </c>
      <c r="GH90" s="2">
        <f t="shared" si="302"/>
        <v>31324.418364960002</v>
      </c>
      <c r="GI90" s="2">
        <f t="shared" si="303"/>
        <v>22903.125032460026</v>
      </c>
      <c r="GJ90" s="2">
        <f t="shared" si="304"/>
        <v>31201.64512109998</v>
      </c>
      <c r="GK90" s="2">
        <f t="shared" si="304"/>
        <v>2599886.8283217498</v>
      </c>
    </row>
    <row r="91" spans="1:193" x14ac:dyDescent="0.25">
      <c r="A91" s="80" t="s">
        <v>171</v>
      </c>
      <c r="B91" s="2">
        <f t="shared" si="257"/>
        <v>0</v>
      </c>
      <c r="C91" s="2">
        <f t="shared" si="324"/>
        <v>0</v>
      </c>
      <c r="D91" s="2">
        <f t="shared" si="324"/>
        <v>11.7</v>
      </c>
      <c r="E91" s="2">
        <f t="shared" si="324"/>
        <v>22.099999999999998</v>
      </c>
      <c r="F91" s="2">
        <f t="shared" si="324"/>
        <v>175.39999999999998</v>
      </c>
      <c r="G91" s="2">
        <f t="shared" si="324"/>
        <v>60.900000000000034</v>
      </c>
      <c r="H91" s="2">
        <f t="shared" si="324"/>
        <v>48.299999999999955</v>
      </c>
      <c r="I91" s="2">
        <f t="shared" si="324"/>
        <v>56.900000000000034</v>
      </c>
      <c r="J91" s="2">
        <f t="shared" si="324"/>
        <v>97.199999999999989</v>
      </c>
      <c r="K91" s="2">
        <f t="shared" si="324"/>
        <v>122.10000000000002</v>
      </c>
      <c r="L91" s="2">
        <f t="shared" si="324"/>
        <v>63.5</v>
      </c>
      <c r="M91" s="2">
        <f t="shared" si="324"/>
        <v>0</v>
      </c>
      <c r="N91" s="2">
        <f t="shared" si="259"/>
        <v>0</v>
      </c>
      <c r="O91" s="2">
        <f t="shared" si="325"/>
        <v>9.1999999999999993</v>
      </c>
      <c r="P91" s="2">
        <f t="shared" si="325"/>
        <v>19.8</v>
      </c>
      <c r="Q91" s="2">
        <f t="shared" si="325"/>
        <v>11.899999999999999</v>
      </c>
      <c r="R91" s="2">
        <f t="shared" si="325"/>
        <v>10.399999999999999</v>
      </c>
      <c r="S91" s="2">
        <f t="shared" si="325"/>
        <v>10.200000000000003</v>
      </c>
      <c r="T91" s="2">
        <f t="shared" si="325"/>
        <v>11.799999999999997</v>
      </c>
      <c r="U91" s="2">
        <f t="shared" si="325"/>
        <v>3.2999999999999972</v>
      </c>
      <c r="V91" s="2">
        <f t="shared" si="325"/>
        <v>22.600000000000009</v>
      </c>
      <c r="W91" s="2">
        <f t="shared" si="325"/>
        <v>18.799999999999997</v>
      </c>
      <c r="X91" s="2">
        <f t="shared" si="325"/>
        <v>217.39999999999998</v>
      </c>
      <c r="Y91" s="2">
        <f t="shared" si="325"/>
        <v>332.5</v>
      </c>
      <c r="Z91" s="2">
        <f t="shared" si="261"/>
        <v>5</v>
      </c>
      <c r="AA91" s="2">
        <f t="shared" si="326"/>
        <v>5</v>
      </c>
      <c r="AB91" s="2">
        <f t="shared" si="326"/>
        <v>149</v>
      </c>
      <c r="AC91" s="2">
        <f t="shared" si="326"/>
        <v>52.900000000000006</v>
      </c>
      <c r="AD91" s="2">
        <f t="shared" si="326"/>
        <v>47.999999999999972</v>
      </c>
      <c r="AE91" s="2">
        <f t="shared" si="326"/>
        <v>48</v>
      </c>
      <c r="AF91" s="2">
        <f t="shared" si="326"/>
        <v>48</v>
      </c>
      <c r="AG91" s="2">
        <f t="shared" si="326"/>
        <v>131</v>
      </c>
      <c r="AH91" s="2">
        <f t="shared" si="326"/>
        <v>87</v>
      </c>
      <c r="AI91" s="2">
        <f t="shared" si="326"/>
        <v>58.899999999999977</v>
      </c>
      <c r="AJ91" s="2">
        <f t="shared" si="326"/>
        <v>70.900000000000091</v>
      </c>
      <c r="AK91" s="2">
        <f t="shared" si="326"/>
        <v>68</v>
      </c>
      <c r="AL91" s="2">
        <f t="shared" si="263"/>
        <v>201.1</v>
      </c>
      <c r="AM91" s="2">
        <f t="shared" si="327"/>
        <v>214.20000000000002</v>
      </c>
      <c r="AN91" s="2">
        <f t="shared" si="327"/>
        <v>747.60000000000014</v>
      </c>
      <c r="AO91" s="2">
        <f t="shared" si="327"/>
        <v>561</v>
      </c>
      <c r="AP91" s="2">
        <f t="shared" si="327"/>
        <v>777</v>
      </c>
      <c r="AQ91" s="2">
        <f t="shared" si="327"/>
        <v>111.90000000000009</v>
      </c>
      <c r="AR91" s="2">
        <f t="shared" si="327"/>
        <v>322.79999999999973</v>
      </c>
      <c r="AS91" s="2">
        <f t="shared" si="327"/>
        <v>333.59999999999991</v>
      </c>
      <c r="AT91" s="2">
        <f t="shared" si="327"/>
        <v>482</v>
      </c>
      <c r="AU91" s="2">
        <f t="shared" si="327"/>
        <v>2201.6999999999998</v>
      </c>
      <c r="AV91" s="2">
        <f t="shared" si="327"/>
        <v>10315.1</v>
      </c>
      <c r="AW91" s="2">
        <f t="shared" si="327"/>
        <v>3519.5999999999985</v>
      </c>
      <c r="AX91" s="2">
        <f t="shared" si="265"/>
        <v>158.4</v>
      </c>
      <c r="AY91" s="2">
        <f t="shared" si="328"/>
        <v>207.4</v>
      </c>
      <c r="AZ91" s="2">
        <f t="shared" si="328"/>
        <v>442.99999999999994</v>
      </c>
      <c r="BA91" s="2">
        <f t="shared" si="328"/>
        <v>1224.6000000000001</v>
      </c>
      <c r="BB91" s="2">
        <f t="shared" si="328"/>
        <v>230.09999999999991</v>
      </c>
      <c r="BC91" s="2">
        <f t="shared" si="328"/>
        <v>8592.5</v>
      </c>
      <c r="BD91" s="2">
        <f t="shared" si="328"/>
        <v>384.89999999999964</v>
      </c>
      <c r="BE91" s="2">
        <f t="shared" si="328"/>
        <v>225</v>
      </c>
      <c r="BF91" s="2">
        <f t="shared" si="328"/>
        <v>187.89999999999964</v>
      </c>
      <c r="BG91" s="2">
        <f t="shared" si="328"/>
        <v>1096.9000000000015</v>
      </c>
      <c r="BH91" s="2">
        <f t="shared" si="328"/>
        <v>717.89999999999964</v>
      </c>
      <c r="BI91" s="2">
        <f t="shared" si="328"/>
        <v>4931.3999999999996</v>
      </c>
      <c r="BJ91" s="2">
        <f t="shared" si="267"/>
        <v>0</v>
      </c>
      <c r="BK91" s="2">
        <f t="shared" si="329"/>
        <v>560.29999999999995</v>
      </c>
      <c r="BL91" s="2">
        <f t="shared" si="329"/>
        <v>298.70000000000005</v>
      </c>
      <c r="BM91" s="2">
        <f t="shared" si="329"/>
        <v>240.90000000000009</v>
      </c>
      <c r="BN91" s="2">
        <f t="shared" si="329"/>
        <v>310.19999999999982</v>
      </c>
      <c r="BO91" s="2">
        <f t="shared" si="329"/>
        <v>453</v>
      </c>
      <c r="BP91" s="2">
        <f t="shared" si="329"/>
        <v>376.40000000000009</v>
      </c>
      <c r="BQ91" s="2">
        <f t="shared" si="329"/>
        <v>332.5</v>
      </c>
      <c r="BR91" s="2">
        <f t="shared" si="329"/>
        <v>278.90000000000009</v>
      </c>
      <c r="BS91" s="2">
        <f t="shared" si="329"/>
        <v>3984.4999999999995</v>
      </c>
      <c r="BT91" s="2">
        <f t="shared" si="329"/>
        <v>494.20000000000073</v>
      </c>
      <c r="BU91" s="2">
        <f t="shared" si="329"/>
        <v>4611.6000000000004</v>
      </c>
      <c r="BV91" s="2">
        <f t="shared" si="269"/>
        <v>103.5</v>
      </c>
      <c r="BW91" s="2">
        <f t="shared" si="330"/>
        <v>134.5</v>
      </c>
      <c r="BX91" s="2">
        <f t="shared" si="330"/>
        <v>122.10000000000002</v>
      </c>
      <c r="BY91" s="2">
        <f t="shared" si="330"/>
        <v>161.10000000000002</v>
      </c>
      <c r="BZ91" s="2">
        <f t="shared" si="330"/>
        <v>158.5</v>
      </c>
      <c r="CA91" s="2">
        <f t="shared" si="330"/>
        <v>6402.4000000000005</v>
      </c>
      <c r="CB91" s="2">
        <f t="shared" si="330"/>
        <v>220</v>
      </c>
      <c r="CC91" s="2">
        <f t="shared" si="330"/>
        <v>260.69999999999982</v>
      </c>
      <c r="CD91" s="2">
        <f t="shared" si="330"/>
        <v>251.89999999999964</v>
      </c>
      <c r="CE91" s="2">
        <f t="shared" si="330"/>
        <v>1213.3000000000002</v>
      </c>
      <c r="CF91" s="2">
        <f t="shared" si="330"/>
        <v>633.20000000000073</v>
      </c>
      <c r="CG91" s="2">
        <f t="shared" si="330"/>
        <v>2924.5</v>
      </c>
      <c r="CH91" s="2">
        <f t="shared" si="271"/>
        <v>0</v>
      </c>
      <c r="CI91" s="2">
        <f t="shared" si="331"/>
        <v>50</v>
      </c>
      <c r="CJ91" s="2">
        <f t="shared" si="331"/>
        <v>237.2</v>
      </c>
      <c r="CK91" s="2">
        <f t="shared" si="331"/>
        <v>112.69999999999999</v>
      </c>
      <c r="CL91" s="2">
        <f t="shared" si="331"/>
        <v>109.5</v>
      </c>
      <c r="CM91" s="2">
        <f t="shared" si="331"/>
        <v>4252.4000000000005</v>
      </c>
      <c r="CN91" s="2">
        <f t="shared" si="331"/>
        <v>266.69999999999982</v>
      </c>
      <c r="CO91" s="2">
        <f t="shared" si="331"/>
        <v>685.30000000000018</v>
      </c>
      <c r="CP91" s="2">
        <f t="shared" si="331"/>
        <v>301.80000000000018</v>
      </c>
      <c r="CQ91" s="2">
        <f t="shared" si="331"/>
        <v>4136.7999999999993</v>
      </c>
      <c r="CR91" s="2">
        <f t="shared" si="331"/>
        <v>1152.1000000000004</v>
      </c>
      <c r="CS91" s="2">
        <f t="shared" si="331"/>
        <v>3227.7999999999993</v>
      </c>
      <c r="CT91" s="2">
        <f t="shared" si="273"/>
        <v>625.29999999999995</v>
      </c>
      <c r="CU91" s="2">
        <f t="shared" si="332"/>
        <v>625.20000000000005</v>
      </c>
      <c r="CV91" s="2">
        <f t="shared" si="332"/>
        <v>700.3</v>
      </c>
      <c r="CW91" s="2">
        <f t="shared" si="332"/>
        <v>650.29999999999995</v>
      </c>
      <c r="CX91" s="2">
        <f t="shared" si="332"/>
        <v>765.20000000000027</v>
      </c>
      <c r="CY91" s="2">
        <f t="shared" si="332"/>
        <v>732.80000000000018</v>
      </c>
      <c r="CZ91" s="2">
        <f t="shared" si="332"/>
        <v>818.79999999999927</v>
      </c>
      <c r="DA91" s="2">
        <f t="shared" si="332"/>
        <v>1081.5</v>
      </c>
      <c r="DB91" s="2">
        <f t="shared" si="332"/>
        <v>455.60000000000036</v>
      </c>
      <c r="DC91" s="2">
        <f t="shared" si="332"/>
        <v>538.60000000000036</v>
      </c>
      <c r="DD91" s="2">
        <f t="shared" si="332"/>
        <v>2446.6999999999989</v>
      </c>
      <c r="DE91" s="2">
        <f t="shared" si="332"/>
        <v>6762.2000000000007</v>
      </c>
      <c r="DF91" s="2">
        <f t="shared" si="275"/>
        <v>0</v>
      </c>
      <c r="DG91" s="2">
        <f t="shared" si="333"/>
        <v>1609.6</v>
      </c>
      <c r="DH91" s="2">
        <f t="shared" si="333"/>
        <v>25</v>
      </c>
      <c r="DI91" s="2">
        <f t="shared" si="333"/>
        <v>25</v>
      </c>
      <c r="DJ91" s="2">
        <f t="shared" si="333"/>
        <v>25</v>
      </c>
      <c r="DK91" s="2">
        <f t="shared" si="333"/>
        <v>3301.9</v>
      </c>
      <c r="DL91" s="2">
        <f t="shared" si="333"/>
        <v>25</v>
      </c>
      <c r="DM91" s="2">
        <f t="shared" si="333"/>
        <v>467.69999999999982</v>
      </c>
      <c r="DN91" s="2">
        <f t="shared" si="333"/>
        <v>201.80000000000018</v>
      </c>
      <c r="DO91" s="2">
        <f t="shared" si="333"/>
        <v>3351.2999999999993</v>
      </c>
      <c r="DP91" s="2">
        <f t="shared" si="333"/>
        <v>1651.7000000000007</v>
      </c>
      <c r="DQ91" s="2">
        <f t="shared" si="333"/>
        <v>6822.9000000000015</v>
      </c>
      <c r="DR91" s="2">
        <f t="shared" si="277"/>
        <v>0</v>
      </c>
      <c r="DS91" s="2">
        <f t="shared" si="334"/>
        <v>1831.3</v>
      </c>
      <c r="DT91" s="2">
        <f t="shared" si="334"/>
        <v>223.79999999999995</v>
      </c>
      <c r="DU91" s="2">
        <f t="shared" si="334"/>
        <v>2096.9</v>
      </c>
      <c r="DV91" s="2">
        <f t="shared" si="334"/>
        <v>270.69999999999982</v>
      </c>
      <c r="DW91" s="2">
        <f t="shared" si="334"/>
        <v>1547.5</v>
      </c>
      <c r="DX91" s="2">
        <f t="shared" si="334"/>
        <v>899</v>
      </c>
      <c r="DY91" s="2">
        <f t="shared" si="334"/>
        <v>947.10000000000036</v>
      </c>
      <c r="DZ91" s="2">
        <f t="shared" si="334"/>
        <v>972.19999999999982</v>
      </c>
      <c r="EA91" s="2">
        <f t="shared" si="334"/>
        <v>905.20000000000073</v>
      </c>
      <c r="EB91" s="2">
        <f t="shared" si="334"/>
        <v>3538.5</v>
      </c>
      <c r="EC91" s="2">
        <f t="shared" si="334"/>
        <v>4803.5999999999985</v>
      </c>
      <c r="ED91" s="2">
        <f t="shared" si="279"/>
        <v>1000.9</v>
      </c>
      <c r="EE91" s="2">
        <f t="shared" si="335"/>
        <v>0</v>
      </c>
      <c r="EF91" s="2">
        <f t="shared" si="335"/>
        <v>2052.2999999999997</v>
      </c>
      <c r="EG91" s="2">
        <f t="shared" si="305"/>
        <v>0</v>
      </c>
      <c r="EH91" s="2">
        <f t="shared" si="305"/>
        <v>2019.4000000000005</v>
      </c>
      <c r="EI91" s="2">
        <f t="shared" si="305"/>
        <v>1017.5999999999995</v>
      </c>
      <c r="EJ91" s="2">
        <f t="shared" si="305"/>
        <v>16.600000000000364</v>
      </c>
      <c r="EK91" s="2">
        <f t="shared" si="305"/>
        <v>975.5</v>
      </c>
      <c r="EL91" s="2">
        <f t="shared" si="336"/>
        <v>2170.3000000000002</v>
      </c>
      <c r="EM91" s="2">
        <f t="shared" si="336"/>
        <v>1000.8999999999996</v>
      </c>
      <c r="EN91" s="2">
        <f t="shared" si="282"/>
        <v>406.60000000000036</v>
      </c>
      <c r="EO91" s="2">
        <f t="shared" si="283"/>
        <v>7920.1999999999989</v>
      </c>
      <c r="EP91" s="2">
        <f t="shared" si="284"/>
        <v>359.4</v>
      </c>
      <c r="EQ91" s="2">
        <f t="shared" si="285"/>
        <v>1669.3000000000002</v>
      </c>
      <c r="ER91" s="2">
        <f t="shared" si="286"/>
        <v>1014.3</v>
      </c>
      <c r="ES91" s="2">
        <f t="shared" si="287"/>
        <v>1006</v>
      </c>
      <c r="ET91" s="2">
        <f t="shared" si="287"/>
        <v>1211.5</v>
      </c>
      <c r="EU91" s="2">
        <f t="shared" si="287"/>
        <v>1395</v>
      </c>
      <c r="EV91" s="2">
        <f t="shared" si="287"/>
        <v>1054.1000000000004</v>
      </c>
      <c r="EW91" s="2">
        <f t="shared" si="287"/>
        <v>30.099999999999454</v>
      </c>
      <c r="EX91" s="2">
        <f t="shared" si="307"/>
        <v>2076.0000000000009</v>
      </c>
      <c r="EY91" s="2">
        <f t="shared" si="307"/>
        <v>1370</v>
      </c>
      <c r="EZ91" s="2">
        <f t="shared" si="307"/>
        <v>1679.7999999999993</v>
      </c>
      <c r="FA91" s="2">
        <f t="shared" si="307"/>
        <v>5247.2999999999993</v>
      </c>
      <c r="FB91" s="2">
        <f t="shared" si="289"/>
        <v>1236.0999999999999</v>
      </c>
      <c r="FC91" s="2">
        <f t="shared" si="290"/>
        <v>1236.0999999999999</v>
      </c>
      <c r="FD91" s="2">
        <f t="shared" si="290"/>
        <v>1238.4000000000001</v>
      </c>
      <c r="FE91" s="2">
        <f t="shared" si="290"/>
        <v>1236.5999999999999</v>
      </c>
      <c r="FF91" s="2">
        <f t="shared" si="290"/>
        <v>1237.1999999999998</v>
      </c>
      <c r="FG91" s="2">
        <f t="shared" si="290"/>
        <v>1236.1000000000004</v>
      </c>
      <c r="FH91" s="2">
        <f t="shared" si="291"/>
        <v>1236.1000000000004</v>
      </c>
      <c r="FI91" s="2">
        <f t="shared" si="308"/>
        <v>1236.1000000000004</v>
      </c>
      <c r="FJ91" s="2">
        <f t="shared" si="308"/>
        <v>1602.7999999999993</v>
      </c>
      <c r="FK91" s="2">
        <f t="shared" si="293"/>
        <v>1681.7000000000007</v>
      </c>
      <c r="FL91" s="2">
        <f t="shared" si="294"/>
        <v>1504.8999999999996</v>
      </c>
      <c r="FM91" s="2">
        <f t="shared" si="294"/>
        <v>5468.8781446699995</v>
      </c>
      <c r="FN91" s="2">
        <f t="shared" si="295"/>
        <v>1100.8</v>
      </c>
      <c r="FO91" s="2">
        <f t="shared" si="296"/>
        <v>1102.0000000000002</v>
      </c>
      <c r="FP91" s="2">
        <f t="shared" si="296"/>
        <v>1106.65033047</v>
      </c>
      <c r="FQ91" s="2">
        <f t="shared" si="296"/>
        <v>1100.7690430000002</v>
      </c>
      <c r="FR91" s="2">
        <f t="shared" si="296"/>
        <v>1100.7690429999993</v>
      </c>
      <c r="FS91" s="2">
        <f t="shared" si="296"/>
        <v>1100.7690430000002</v>
      </c>
      <c r="FT91" s="2">
        <f t="shared" si="309"/>
        <v>806.72001100000034</v>
      </c>
      <c r="FU91" s="2">
        <f t="shared" si="309"/>
        <v>1175.4038859700004</v>
      </c>
      <c r="FV91" s="2">
        <f t="shared" si="309"/>
        <v>0</v>
      </c>
      <c r="FW91" s="2">
        <f t="shared" si="309"/>
        <v>84.506582549998711</v>
      </c>
      <c r="FX91" s="2">
        <f t="shared" si="309"/>
        <v>2984.8512771100013</v>
      </c>
      <c r="FY91" s="2">
        <f t="shared" si="309"/>
        <v>2416.6079963599987</v>
      </c>
      <c r="FZ91" s="164">
        <f t="shared" si="298"/>
        <v>1143.95261267</v>
      </c>
      <c r="GA91" s="2">
        <f t="shared" si="309"/>
        <v>1207.95260067</v>
      </c>
      <c r="GB91" s="2">
        <f t="shared" si="309"/>
        <v>1216.6793506700001</v>
      </c>
      <c r="GC91" s="2">
        <f t="shared" si="322"/>
        <v>1202.1337906699996</v>
      </c>
      <c r="GD91" s="2">
        <f t="shared" si="299"/>
        <v>1511.7506465500001</v>
      </c>
      <c r="GE91" s="2">
        <f t="shared" si="300"/>
        <v>1309.6286408300002</v>
      </c>
      <c r="GF91" s="2">
        <f t="shared" si="300"/>
        <v>1665.5742179099998</v>
      </c>
      <c r="GG91" s="2">
        <f t="shared" si="301"/>
        <v>1540.1112478300001</v>
      </c>
      <c r="GH91" s="2">
        <f t="shared" si="302"/>
        <v>588.60698066999976</v>
      </c>
      <c r="GI91" s="2">
        <f t="shared" si="303"/>
        <v>41.666650170000139</v>
      </c>
      <c r="GJ91" s="2">
        <f t="shared" si="304"/>
        <v>2307.8060377599995</v>
      </c>
      <c r="GK91" s="2">
        <f t="shared" si="304"/>
        <v>965796.95728781994</v>
      </c>
    </row>
    <row r="92" spans="1:193" x14ac:dyDescent="0.25">
      <c r="A92" s="81" t="s">
        <v>172</v>
      </c>
      <c r="B92" s="2">
        <f t="shared" si="257"/>
        <v>1493.9</v>
      </c>
      <c r="C92" s="2">
        <f t="shared" si="324"/>
        <v>2618.9</v>
      </c>
      <c r="D92" s="2">
        <f t="shared" si="324"/>
        <v>4650.9999999999991</v>
      </c>
      <c r="E92" s="2">
        <f t="shared" si="324"/>
        <v>5242.3000000000011</v>
      </c>
      <c r="F92" s="2">
        <f t="shared" si="324"/>
        <v>4380.3999999999996</v>
      </c>
      <c r="G92" s="2">
        <f t="shared" si="324"/>
        <v>2661</v>
      </c>
      <c r="H92" s="2">
        <f t="shared" si="324"/>
        <v>3260.5</v>
      </c>
      <c r="I92" s="2">
        <f t="shared" si="324"/>
        <v>2742</v>
      </c>
      <c r="J92" s="2">
        <f t="shared" si="324"/>
        <v>4807.0999999999985</v>
      </c>
      <c r="K92" s="2">
        <f t="shared" si="324"/>
        <v>5894.8000000000029</v>
      </c>
      <c r="L92" s="2">
        <f t="shared" si="324"/>
        <v>10164.5</v>
      </c>
      <c r="M92" s="2">
        <f t="shared" si="324"/>
        <v>19214.599999999999</v>
      </c>
      <c r="N92" s="2">
        <f t="shared" si="259"/>
        <v>3947</v>
      </c>
      <c r="O92" s="2">
        <f t="shared" si="325"/>
        <v>2863.1000000000004</v>
      </c>
      <c r="P92" s="2">
        <f t="shared" si="325"/>
        <v>8611.2999999999993</v>
      </c>
      <c r="Q92" s="2">
        <f t="shared" si="325"/>
        <v>4569.6999999999989</v>
      </c>
      <c r="R92" s="2">
        <f t="shared" si="325"/>
        <v>13443.700000000004</v>
      </c>
      <c r="S92" s="2">
        <f t="shared" si="325"/>
        <v>7946.3999999999942</v>
      </c>
      <c r="T92" s="2">
        <f t="shared" si="325"/>
        <v>16402.400000000001</v>
      </c>
      <c r="U92" s="2">
        <f t="shared" si="325"/>
        <v>10650.000000000007</v>
      </c>
      <c r="V92" s="2">
        <f t="shared" si="325"/>
        <v>13918.399999999994</v>
      </c>
      <c r="W92" s="2">
        <f t="shared" si="325"/>
        <v>10523.100000000006</v>
      </c>
      <c r="X92" s="2">
        <f t="shared" si="325"/>
        <v>16370.5</v>
      </c>
      <c r="Y92" s="2">
        <f t="shared" si="325"/>
        <v>25269.5</v>
      </c>
      <c r="Z92" s="2">
        <f t="shared" si="261"/>
        <v>472.8</v>
      </c>
      <c r="AA92" s="2">
        <f t="shared" si="326"/>
        <v>7433.0999999999995</v>
      </c>
      <c r="AB92" s="2">
        <f t="shared" si="326"/>
        <v>16827.599999999999</v>
      </c>
      <c r="AC92" s="2">
        <f t="shared" si="326"/>
        <v>34607.699999999997</v>
      </c>
      <c r="AD92" s="2">
        <f t="shared" si="326"/>
        <v>5978.8000000000029</v>
      </c>
      <c r="AE92" s="2">
        <f t="shared" si="326"/>
        <v>19663.600000000006</v>
      </c>
      <c r="AF92" s="2">
        <f t="shared" si="326"/>
        <v>33666.699999999997</v>
      </c>
      <c r="AG92" s="2">
        <f t="shared" si="326"/>
        <v>3534.6999999999971</v>
      </c>
      <c r="AH92" s="2">
        <f t="shared" si="326"/>
        <v>38781.100000000006</v>
      </c>
      <c r="AI92" s="2">
        <f t="shared" si="326"/>
        <v>6981.6999999999825</v>
      </c>
      <c r="AJ92" s="2">
        <f t="shared" si="326"/>
        <v>7841.7000000000116</v>
      </c>
      <c r="AK92" s="2">
        <f t="shared" si="326"/>
        <v>33218</v>
      </c>
      <c r="AL92" s="2">
        <f t="shared" si="263"/>
        <v>25367.8</v>
      </c>
      <c r="AM92" s="2">
        <f t="shared" si="327"/>
        <v>5807.1000000000022</v>
      </c>
      <c r="AN92" s="2">
        <f t="shared" si="327"/>
        <v>3511</v>
      </c>
      <c r="AO92" s="2">
        <f t="shared" si="327"/>
        <v>20024.400000000001</v>
      </c>
      <c r="AP92" s="2">
        <f t="shared" si="327"/>
        <v>16827.699999999997</v>
      </c>
      <c r="AQ92" s="2">
        <f t="shared" si="327"/>
        <v>3935.3000000000029</v>
      </c>
      <c r="AR92" s="2">
        <f t="shared" si="327"/>
        <v>21117.800000000003</v>
      </c>
      <c r="AS92" s="2">
        <f t="shared" si="327"/>
        <v>12673.199999999997</v>
      </c>
      <c r="AT92" s="2">
        <f t="shared" si="327"/>
        <v>16863.699999999997</v>
      </c>
      <c r="AU92" s="2">
        <f t="shared" si="327"/>
        <v>9262.5</v>
      </c>
      <c r="AV92" s="2">
        <f t="shared" si="327"/>
        <v>22377</v>
      </c>
      <c r="AW92" s="2">
        <f t="shared" si="327"/>
        <v>18843.899999999994</v>
      </c>
      <c r="AX92" s="2">
        <f t="shared" si="265"/>
        <v>3608.2</v>
      </c>
      <c r="AY92" s="2">
        <f t="shared" si="328"/>
        <v>16535</v>
      </c>
      <c r="AZ92" s="2">
        <f t="shared" si="328"/>
        <v>20991.100000000002</v>
      </c>
      <c r="BA92" s="2">
        <f t="shared" si="328"/>
        <v>15569.799999999996</v>
      </c>
      <c r="BB92" s="2">
        <f t="shared" si="328"/>
        <v>18867.900000000001</v>
      </c>
      <c r="BC92" s="2">
        <f t="shared" si="328"/>
        <v>17015.100000000006</v>
      </c>
      <c r="BD92" s="2">
        <f t="shared" si="328"/>
        <v>17559.099999999991</v>
      </c>
      <c r="BE92" s="2">
        <f t="shared" si="328"/>
        <v>4620.9000000000087</v>
      </c>
      <c r="BF92" s="2">
        <f t="shared" si="328"/>
        <v>23751.600000000006</v>
      </c>
      <c r="BG92" s="2">
        <f t="shared" si="328"/>
        <v>23210.299999999988</v>
      </c>
      <c r="BH92" s="2">
        <f t="shared" si="328"/>
        <v>51937.700000000012</v>
      </c>
      <c r="BI92" s="2">
        <f t="shared" si="328"/>
        <v>125975</v>
      </c>
      <c r="BJ92" s="2">
        <f t="shared" si="267"/>
        <v>113.6</v>
      </c>
      <c r="BK92" s="2">
        <f t="shared" si="329"/>
        <v>16937.400000000001</v>
      </c>
      <c r="BL92" s="2">
        <f t="shared" si="329"/>
        <v>26632.800000000003</v>
      </c>
      <c r="BM92" s="2">
        <f t="shared" si="329"/>
        <v>6716.3999999999942</v>
      </c>
      <c r="BN92" s="2">
        <f t="shared" si="329"/>
        <v>20792.900000000009</v>
      </c>
      <c r="BO92" s="2">
        <f t="shared" si="329"/>
        <v>10337.5</v>
      </c>
      <c r="BP92" s="2">
        <f t="shared" si="329"/>
        <v>14601.299999999988</v>
      </c>
      <c r="BQ92" s="2">
        <f t="shared" si="329"/>
        <v>19464.100000000006</v>
      </c>
      <c r="BR92" s="2">
        <f t="shared" si="329"/>
        <v>13590.600000000006</v>
      </c>
      <c r="BS92" s="2">
        <f t="shared" si="329"/>
        <v>19732.5</v>
      </c>
      <c r="BT92" s="2">
        <f t="shared" si="329"/>
        <v>16158.100000000006</v>
      </c>
      <c r="BU92" s="2">
        <f t="shared" si="329"/>
        <v>29175.5</v>
      </c>
      <c r="BV92" s="2">
        <f t="shared" si="269"/>
        <v>17338.400000000001</v>
      </c>
      <c r="BW92" s="2">
        <f t="shared" si="330"/>
        <v>16792.400000000001</v>
      </c>
      <c r="BX92" s="2">
        <f t="shared" si="330"/>
        <v>10448.899999999994</v>
      </c>
      <c r="BY92" s="2">
        <f t="shared" si="330"/>
        <v>5749.4000000000015</v>
      </c>
      <c r="BZ92" s="2">
        <f t="shared" si="330"/>
        <v>22364.6</v>
      </c>
      <c r="CA92" s="2">
        <f t="shared" si="330"/>
        <v>34904.400000000009</v>
      </c>
      <c r="CB92" s="2">
        <f t="shared" si="330"/>
        <v>15726.899999999994</v>
      </c>
      <c r="CC92" s="2">
        <f t="shared" si="330"/>
        <v>28047</v>
      </c>
      <c r="CD92" s="2">
        <f t="shared" si="330"/>
        <v>19506.299999999988</v>
      </c>
      <c r="CE92" s="2">
        <f t="shared" si="330"/>
        <v>15145.900000000023</v>
      </c>
      <c r="CF92" s="2">
        <f t="shared" si="330"/>
        <v>44903.299999999988</v>
      </c>
      <c r="CG92" s="2">
        <f t="shared" si="330"/>
        <v>24605.700000000012</v>
      </c>
      <c r="CH92" s="2">
        <f t="shared" si="271"/>
        <v>34068.9</v>
      </c>
      <c r="CI92" s="2">
        <f t="shared" si="331"/>
        <v>21025.4</v>
      </c>
      <c r="CJ92" s="2">
        <f t="shared" si="331"/>
        <v>5697.0999999999985</v>
      </c>
      <c r="CK92" s="2">
        <f t="shared" si="331"/>
        <v>12830.099999999999</v>
      </c>
      <c r="CL92" s="2">
        <f t="shared" si="331"/>
        <v>4885.6999999999971</v>
      </c>
      <c r="CM92" s="2">
        <f t="shared" si="331"/>
        <v>1766.8000000000029</v>
      </c>
      <c r="CN92" s="2">
        <f t="shared" si="331"/>
        <v>28012.800000000003</v>
      </c>
      <c r="CO92" s="2">
        <f t="shared" si="331"/>
        <v>23199.499999999985</v>
      </c>
      <c r="CP92" s="2">
        <f t="shared" si="331"/>
        <v>3153.5</v>
      </c>
      <c r="CQ92" s="2">
        <f t="shared" si="331"/>
        <v>30888</v>
      </c>
      <c r="CR92" s="2">
        <f t="shared" si="331"/>
        <v>18614.400000000023</v>
      </c>
      <c r="CS92" s="2">
        <f t="shared" si="331"/>
        <v>79706.700000000012</v>
      </c>
      <c r="CT92" s="2">
        <f t="shared" si="273"/>
        <v>4796.8</v>
      </c>
      <c r="CU92" s="2">
        <f t="shared" si="332"/>
        <v>13367</v>
      </c>
      <c r="CV92" s="2">
        <f t="shared" si="332"/>
        <v>35096</v>
      </c>
      <c r="CW92" s="2">
        <f t="shared" si="332"/>
        <v>18979.099999999991</v>
      </c>
      <c r="CX92" s="2">
        <f t="shared" si="332"/>
        <v>15629.800000000003</v>
      </c>
      <c r="CY92" s="2">
        <f t="shared" si="332"/>
        <v>38178.300000000003</v>
      </c>
      <c r="CZ92" s="2">
        <f t="shared" si="332"/>
        <v>39784.700000000012</v>
      </c>
      <c r="DA92" s="2">
        <f t="shared" si="332"/>
        <v>8855.6999999999825</v>
      </c>
      <c r="DB92" s="2">
        <f t="shared" si="332"/>
        <v>26786.399999999994</v>
      </c>
      <c r="DC92" s="2">
        <f t="shared" si="332"/>
        <v>12176.700000000012</v>
      </c>
      <c r="DD92" s="2">
        <f t="shared" si="332"/>
        <v>25978.700000000012</v>
      </c>
      <c r="DE92" s="2">
        <f t="shared" si="332"/>
        <v>49225</v>
      </c>
      <c r="DF92" s="2">
        <f t="shared" si="275"/>
        <v>3116.5</v>
      </c>
      <c r="DG92" s="2">
        <f t="shared" si="333"/>
        <v>5442.7999999999993</v>
      </c>
      <c r="DH92" s="2">
        <f t="shared" si="333"/>
        <v>41296.899999999994</v>
      </c>
      <c r="DI92" s="2">
        <f t="shared" si="333"/>
        <v>23066.5</v>
      </c>
      <c r="DJ92" s="2">
        <f t="shared" si="333"/>
        <v>24092.5</v>
      </c>
      <c r="DK92" s="2">
        <f t="shared" si="333"/>
        <v>29601.900000000009</v>
      </c>
      <c r="DL92" s="2">
        <f t="shared" si="333"/>
        <v>6027.7999999999884</v>
      </c>
      <c r="DM92" s="2">
        <f t="shared" si="333"/>
        <v>52439.399999999994</v>
      </c>
      <c r="DN92" s="2">
        <f t="shared" si="333"/>
        <v>20549.200000000012</v>
      </c>
      <c r="DO92" s="2">
        <f t="shared" si="333"/>
        <v>14198</v>
      </c>
      <c r="DP92" s="2">
        <f t="shared" si="333"/>
        <v>14675.5</v>
      </c>
      <c r="DQ92" s="2">
        <f t="shared" si="333"/>
        <v>81069.900000000023</v>
      </c>
      <c r="DR92" s="2">
        <f t="shared" si="277"/>
        <v>3864.5</v>
      </c>
      <c r="DS92" s="2">
        <f t="shared" si="334"/>
        <v>20754.099999999999</v>
      </c>
      <c r="DT92" s="2">
        <f t="shared" si="334"/>
        <v>2334.5</v>
      </c>
      <c r="DU92" s="2">
        <f t="shared" si="334"/>
        <v>13398.400000000001</v>
      </c>
      <c r="DV92" s="2">
        <f t="shared" si="334"/>
        <v>16274.599999999999</v>
      </c>
      <c r="DW92" s="2">
        <f t="shared" si="334"/>
        <v>34415.200000000004</v>
      </c>
      <c r="DX92" s="2">
        <f t="shared" si="334"/>
        <v>19376.5</v>
      </c>
      <c r="DY92" s="2">
        <f t="shared" si="334"/>
        <v>12627.5</v>
      </c>
      <c r="DZ92" s="2">
        <f t="shared" si="334"/>
        <v>34056.199999999997</v>
      </c>
      <c r="EA92" s="2">
        <f t="shared" si="334"/>
        <v>27056.700000000012</v>
      </c>
      <c r="EB92" s="2">
        <f t="shared" si="334"/>
        <v>22817</v>
      </c>
      <c r="EC92" s="2">
        <f t="shared" si="334"/>
        <v>126747.29999999999</v>
      </c>
      <c r="ED92" s="2">
        <f t="shared" si="279"/>
        <v>20883.400000000001</v>
      </c>
      <c r="EE92" s="2">
        <f t="shared" si="335"/>
        <v>43686.799999999996</v>
      </c>
      <c r="EF92" s="2">
        <f t="shared" si="335"/>
        <v>26762.699999999997</v>
      </c>
      <c r="EG92" s="2">
        <f t="shared" si="305"/>
        <v>22396.400000000009</v>
      </c>
      <c r="EH92" s="2">
        <f t="shared" si="305"/>
        <v>45184.900000000009</v>
      </c>
      <c r="EI92" s="2">
        <f t="shared" si="305"/>
        <v>22485.799999999988</v>
      </c>
      <c r="EJ92" s="2">
        <f t="shared" si="305"/>
        <v>31065.5</v>
      </c>
      <c r="EK92" s="2">
        <f t="shared" si="305"/>
        <v>13005.5</v>
      </c>
      <c r="EL92" s="2">
        <f t="shared" si="336"/>
        <v>47276.5</v>
      </c>
      <c r="EM92" s="2">
        <f t="shared" si="336"/>
        <v>13875</v>
      </c>
      <c r="EN92" s="2">
        <f t="shared" si="282"/>
        <v>43325.900000000023</v>
      </c>
      <c r="EO92" s="2">
        <f t="shared" si="283"/>
        <v>140327.39999999997</v>
      </c>
      <c r="EP92" s="2">
        <f t="shared" si="284"/>
        <v>3802.8</v>
      </c>
      <c r="EQ92" s="2">
        <f t="shared" si="285"/>
        <v>17670.7</v>
      </c>
      <c r="ER92" s="2">
        <f t="shared" si="286"/>
        <v>38420.400000000001</v>
      </c>
      <c r="ES92" s="2">
        <f t="shared" si="287"/>
        <v>24271.499999999993</v>
      </c>
      <c r="ET92" s="2">
        <f t="shared" si="287"/>
        <v>53696.899999999994</v>
      </c>
      <c r="EU92" s="2">
        <f t="shared" si="287"/>
        <v>8627.3000000000175</v>
      </c>
      <c r="EV92" s="2">
        <f t="shared" si="287"/>
        <v>40900.299999999988</v>
      </c>
      <c r="EW92" s="2">
        <f t="shared" si="287"/>
        <v>14008.100000000006</v>
      </c>
      <c r="EX92" s="2">
        <f t="shared" si="307"/>
        <v>31860.299999999988</v>
      </c>
      <c r="EY92" s="2">
        <f t="shared" si="307"/>
        <v>17632.900000000023</v>
      </c>
      <c r="EZ92" s="2">
        <f t="shared" si="307"/>
        <v>38902</v>
      </c>
      <c r="FA92" s="2">
        <f t="shared" si="307"/>
        <v>70654.5</v>
      </c>
      <c r="FB92" s="2">
        <f t="shared" si="289"/>
        <v>1330.1</v>
      </c>
      <c r="FC92" s="2">
        <f t="shared" si="290"/>
        <v>9834</v>
      </c>
      <c r="FD92" s="2">
        <f t="shared" si="290"/>
        <v>37713.9</v>
      </c>
      <c r="FE92" s="2">
        <f t="shared" si="290"/>
        <v>12496.599999999999</v>
      </c>
      <c r="FF92" s="2">
        <f t="shared" si="290"/>
        <v>58583.1</v>
      </c>
      <c r="FG92" s="2">
        <f t="shared" si="290"/>
        <v>39091.199999999997</v>
      </c>
      <c r="FH92" s="2">
        <f t="shared" si="291"/>
        <v>32655.899999999994</v>
      </c>
      <c r="FI92" s="2">
        <f t="shared" si="308"/>
        <v>31750.900000000023</v>
      </c>
      <c r="FJ92" s="2">
        <f t="shared" si="308"/>
        <v>15189.5</v>
      </c>
      <c r="FK92" s="2">
        <f t="shared" si="293"/>
        <v>98581.5</v>
      </c>
      <c r="FL92" s="2">
        <f t="shared" si="294"/>
        <v>35547.799999999988</v>
      </c>
      <c r="FM92" s="2">
        <f t="shared" si="294"/>
        <v>128600.18620270002</v>
      </c>
      <c r="FN92" s="2">
        <f t="shared" si="295"/>
        <v>4227.8</v>
      </c>
      <c r="FO92" s="2">
        <f t="shared" si="296"/>
        <v>14918.100000000002</v>
      </c>
      <c r="FP92" s="2">
        <f t="shared" si="296"/>
        <v>50138.346805899993</v>
      </c>
      <c r="FQ92" s="2">
        <f t="shared" si="296"/>
        <v>14644.019110710011</v>
      </c>
      <c r="FR92" s="2">
        <f t="shared" si="296"/>
        <v>33870.100427109996</v>
      </c>
      <c r="FS92" s="2">
        <f t="shared" si="296"/>
        <v>22609.458548189985</v>
      </c>
      <c r="FT92" s="2">
        <f t="shared" si="309"/>
        <v>25097.07036985</v>
      </c>
      <c r="FU92" s="2">
        <f t="shared" si="309"/>
        <v>8498.1802308000042</v>
      </c>
      <c r="FV92" s="2">
        <f t="shared" si="309"/>
        <v>48900.291878700024</v>
      </c>
      <c r="FW92" s="2">
        <f t="shared" si="309"/>
        <v>13876.695922829997</v>
      </c>
      <c r="FX92" s="2">
        <f t="shared" si="309"/>
        <v>49465.027766099985</v>
      </c>
      <c r="FY92" s="2">
        <f t="shared" si="309"/>
        <v>43297.590399870009</v>
      </c>
      <c r="FZ92" s="164">
        <f t="shared" si="298"/>
        <v>7043.34657324</v>
      </c>
      <c r="GA92" s="2">
        <f t="shared" si="309"/>
        <v>13345.574195469999</v>
      </c>
      <c r="GB92" s="2">
        <f t="shared" si="309"/>
        <v>20723.432718980002</v>
      </c>
      <c r="GC92" s="2">
        <f t="shared" si="322"/>
        <v>11962.195812779995</v>
      </c>
      <c r="GD92" s="2">
        <f t="shared" si="299"/>
        <v>31192.503180640007</v>
      </c>
      <c r="GE92" s="2">
        <f t="shared" si="300"/>
        <v>14345.363807319998</v>
      </c>
      <c r="GF92" s="2">
        <f t="shared" si="300"/>
        <v>29596.919140209997</v>
      </c>
      <c r="GG92" s="2">
        <f t="shared" si="301"/>
        <v>12109.061560390008</v>
      </c>
      <c r="GH92" s="2">
        <f t="shared" si="302"/>
        <v>30557.597224039986</v>
      </c>
      <c r="GI92" s="2">
        <f t="shared" si="303"/>
        <v>20945.39063337</v>
      </c>
      <c r="GJ92" s="2">
        <f t="shared" si="304"/>
        <v>28683.800300160015</v>
      </c>
      <c r="GK92" s="2">
        <f t="shared" si="304"/>
        <v>1598685.3429298396</v>
      </c>
    </row>
    <row r="93" spans="1:193" x14ac:dyDescent="0.25">
      <c r="A93" s="80" t="s">
        <v>173</v>
      </c>
      <c r="B93" s="2">
        <f t="shared" si="257"/>
        <v>0</v>
      </c>
      <c r="C93" s="2">
        <f t="shared" si="324"/>
        <v>0</v>
      </c>
      <c r="D93" s="2">
        <f t="shared" si="324"/>
        <v>7.5</v>
      </c>
      <c r="E93" s="2">
        <f t="shared" si="324"/>
        <v>0</v>
      </c>
      <c r="F93" s="2">
        <f t="shared" si="324"/>
        <v>0</v>
      </c>
      <c r="G93" s="2">
        <f t="shared" si="324"/>
        <v>0</v>
      </c>
      <c r="H93" s="2">
        <f t="shared" si="324"/>
        <v>10</v>
      </c>
      <c r="I93" s="2">
        <f t="shared" si="324"/>
        <v>2.5</v>
      </c>
      <c r="J93" s="2">
        <f t="shared" si="324"/>
        <v>2.5</v>
      </c>
      <c r="K93" s="2">
        <f t="shared" si="324"/>
        <v>2.5</v>
      </c>
      <c r="L93" s="2">
        <f t="shared" si="324"/>
        <v>2.5</v>
      </c>
      <c r="M93" s="2">
        <f t="shared" si="324"/>
        <v>2.5</v>
      </c>
      <c r="N93" s="2">
        <f t="shared" si="259"/>
        <v>0</v>
      </c>
      <c r="O93" s="2">
        <f t="shared" si="325"/>
        <v>0</v>
      </c>
      <c r="P93" s="2">
        <f t="shared" si="325"/>
        <v>0</v>
      </c>
      <c r="Q93" s="2">
        <f t="shared" si="325"/>
        <v>0</v>
      </c>
      <c r="R93" s="2">
        <f t="shared" si="325"/>
        <v>35.200000000000003</v>
      </c>
      <c r="S93" s="2">
        <f t="shared" si="325"/>
        <v>7.0999999999999943</v>
      </c>
      <c r="T93" s="2">
        <f t="shared" si="325"/>
        <v>7</v>
      </c>
      <c r="U93" s="2">
        <f t="shared" si="325"/>
        <v>7</v>
      </c>
      <c r="V93" s="2">
        <f t="shared" si="325"/>
        <v>7.1000000000000014</v>
      </c>
      <c r="W93" s="2">
        <f t="shared" si="325"/>
        <v>7.0000000000000071</v>
      </c>
      <c r="X93" s="2">
        <f t="shared" si="325"/>
        <v>14.099999999999994</v>
      </c>
      <c r="Y93" s="2">
        <f t="shared" si="325"/>
        <v>0</v>
      </c>
      <c r="Z93" s="2">
        <f t="shared" si="261"/>
        <v>0</v>
      </c>
      <c r="AA93" s="2">
        <f t="shared" si="326"/>
        <v>0</v>
      </c>
      <c r="AB93" s="2">
        <f t="shared" si="326"/>
        <v>21.3</v>
      </c>
      <c r="AC93" s="2">
        <f t="shared" si="326"/>
        <v>7</v>
      </c>
      <c r="AD93" s="2">
        <f t="shared" si="326"/>
        <v>7.0999999999999979</v>
      </c>
      <c r="AE93" s="2">
        <f t="shared" si="326"/>
        <v>7.1000000000000014</v>
      </c>
      <c r="AF93" s="2">
        <f t="shared" si="326"/>
        <v>7.1000000000000014</v>
      </c>
      <c r="AG93" s="2">
        <f t="shared" si="326"/>
        <v>7.1000000000000014</v>
      </c>
      <c r="AH93" s="2">
        <f t="shared" si="326"/>
        <v>7.0999999999999943</v>
      </c>
      <c r="AI93" s="2">
        <f t="shared" si="326"/>
        <v>7</v>
      </c>
      <c r="AJ93" s="2">
        <f t="shared" si="326"/>
        <v>7.1000000000000085</v>
      </c>
      <c r="AK93" s="2">
        <f t="shared" si="326"/>
        <v>7.0999999999999943</v>
      </c>
      <c r="AL93" s="2">
        <f t="shared" si="263"/>
        <v>0</v>
      </c>
      <c r="AM93" s="2">
        <f t="shared" si="327"/>
        <v>16.7</v>
      </c>
      <c r="AN93" s="2">
        <f t="shared" si="327"/>
        <v>8.3000000000000007</v>
      </c>
      <c r="AO93" s="2">
        <f t="shared" si="327"/>
        <v>8.2999999999999972</v>
      </c>
      <c r="AP93" s="2">
        <f t="shared" si="327"/>
        <v>8.4000000000000057</v>
      </c>
      <c r="AQ93" s="2">
        <f t="shared" si="327"/>
        <v>8.2999999999999972</v>
      </c>
      <c r="AR93" s="2">
        <f t="shared" si="327"/>
        <v>8.2999999999999972</v>
      </c>
      <c r="AS93" s="2">
        <f t="shared" si="327"/>
        <v>8.4000000000000057</v>
      </c>
      <c r="AT93" s="2">
        <f t="shared" si="327"/>
        <v>8.2999999999999972</v>
      </c>
      <c r="AU93" s="2">
        <f t="shared" si="327"/>
        <v>8.2999999999999972</v>
      </c>
      <c r="AV93" s="2">
        <f t="shared" si="327"/>
        <v>8.4000000000000057</v>
      </c>
      <c r="AW93" s="2">
        <f t="shared" si="327"/>
        <v>8.2999999999999972</v>
      </c>
      <c r="AX93" s="2">
        <f t="shared" si="265"/>
        <v>0</v>
      </c>
      <c r="AY93" s="2">
        <f t="shared" si="328"/>
        <v>0</v>
      </c>
      <c r="AZ93" s="2">
        <f t="shared" si="328"/>
        <v>0</v>
      </c>
      <c r="BA93" s="2">
        <f t="shared" si="328"/>
        <v>0</v>
      </c>
      <c r="BB93" s="2">
        <f t="shared" si="328"/>
        <v>0</v>
      </c>
      <c r="BC93" s="2">
        <f t="shared" si="328"/>
        <v>0</v>
      </c>
      <c r="BD93" s="2">
        <f t="shared" si="328"/>
        <v>1E-8</v>
      </c>
      <c r="BE93" s="2">
        <f t="shared" si="328"/>
        <v>-1E-8</v>
      </c>
      <c r="BF93" s="2">
        <f t="shared" si="328"/>
        <v>0</v>
      </c>
      <c r="BG93" s="2">
        <f t="shared" si="328"/>
        <v>0</v>
      </c>
      <c r="BH93" s="2">
        <f t="shared" si="328"/>
        <v>0</v>
      </c>
      <c r="BI93" s="2">
        <f t="shared" si="328"/>
        <v>0</v>
      </c>
      <c r="BJ93" s="2">
        <f t="shared" si="267"/>
        <v>0</v>
      </c>
      <c r="BK93" s="2">
        <f t="shared" si="329"/>
        <v>0</v>
      </c>
      <c r="BL93" s="2">
        <f t="shared" si="329"/>
        <v>0</v>
      </c>
      <c r="BM93" s="2">
        <f t="shared" si="329"/>
        <v>9.9999999999999995E-8</v>
      </c>
      <c r="BN93" s="2">
        <f t="shared" si="329"/>
        <v>-9.9999999999999995E-8</v>
      </c>
      <c r="BO93" s="2">
        <f t="shared" si="329"/>
        <v>0</v>
      </c>
      <c r="BP93" s="2">
        <f t="shared" si="329"/>
        <v>1E-8</v>
      </c>
      <c r="BQ93" s="2">
        <f t="shared" si="329"/>
        <v>-1E-8</v>
      </c>
      <c r="BR93" s="2">
        <f t="shared" si="329"/>
        <v>0</v>
      </c>
      <c r="BS93" s="2">
        <f t="shared" si="329"/>
        <v>0</v>
      </c>
      <c r="BT93" s="2">
        <f t="shared" si="329"/>
        <v>0</v>
      </c>
      <c r="BU93" s="2">
        <f t="shared" si="329"/>
        <v>0</v>
      </c>
      <c r="BV93" s="2">
        <f t="shared" si="269"/>
        <v>0</v>
      </c>
      <c r="BW93" s="2">
        <f t="shared" si="330"/>
        <v>0</v>
      </c>
      <c r="BX93" s="2">
        <f t="shared" si="330"/>
        <v>0</v>
      </c>
      <c r="BY93" s="2">
        <f t="shared" si="330"/>
        <v>9.9999999999999995E-8</v>
      </c>
      <c r="BZ93" s="2">
        <f t="shared" si="330"/>
        <v>-8.9999999999999999E-8</v>
      </c>
      <c r="CA93" s="2">
        <f t="shared" si="330"/>
        <v>0</v>
      </c>
      <c r="CB93" s="2">
        <f t="shared" si="330"/>
        <v>8.9999999999999999E-8</v>
      </c>
      <c r="CC93" s="2">
        <f t="shared" si="330"/>
        <v>0</v>
      </c>
      <c r="CD93" s="2">
        <f t="shared" si="330"/>
        <v>0</v>
      </c>
      <c r="CE93" s="2">
        <f t="shared" si="330"/>
        <v>0</v>
      </c>
      <c r="CF93" s="2">
        <f t="shared" si="330"/>
        <v>-9.9999999999999995E-8</v>
      </c>
      <c r="CG93" s="2">
        <f t="shared" si="330"/>
        <v>0</v>
      </c>
      <c r="CH93" s="2">
        <f t="shared" si="271"/>
        <v>0</v>
      </c>
      <c r="CI93" s="2">
        <f t="shared" si="331"/>
        <v>0</v>
      </c>
      <c r="CJ93" s="2">
        <f t="shared" si="331"/>
        <v>0</v>
      </c>
      <c r="CK93" s="2">
        <f t="shared" si="331"/>
        <v>0</v>
      </c>
      <c r="CL93" s="2">
        <f t="shared" si="331"/>
        <v>0</v>
      </c>
      <c r="CM93" s="2">
        <f t="shared" si="331"/>
        <v>0</v>
      </c>
      <c r="CN93" s="2">
        <f t="shared" si="331"/>
        <v>0</v>
      </c>
      <c r="CO93" s="2">
        <f t="shared" si="331"/>
        <v>0</v>
      </c>
      <c r="CP93" s="2">
        <f t="shared" si="331"/>
        <v>0</v>
      </c>
      <c r="CQ93" s="2">
        <f t="shared" si="331"/>
        <v>0</v>
      </c>
      <c r="CR93" s="2">
        <f t="shared" si="331"/>
        <v>0</v>
      </c>
      <c r="CS93" s="2">
        <f t="shared" si="331"/>
        <v>0</v>
      </c>
      <c r="CT93" s="2">
        <f t="shared" si="273"/>
        <v>0</v>
      </c>
      <c r="CU93" s="2">
        <f t="shared" si="332"/>
        <v>0</v>
      </c>
      <c r="CV93" s="2">
        <f t="shared" si="332"/>
        <v>0</v>
      </c>
      <c r="CW93" s="2">
        <f t="shared" si="332"/>
        <v>0</v>
      </c>
      <c r="CX93" s="2">
        <f t="shared" si="332"/>
        <v>0</v>
      </c>
      <c r="CY93" s="2">
        <f t="shared" si="332"/>
        <v>0</v>
      </c>
      <c r="CZ93" s="2">
        <f t="shared" si="332"/>
        <v>0</v>
      </c>
      <c r="DA93" s="2">
        <f t="shared" si="332"/>
        <v>0</v>
      </c>
      <c r="DB93" s="2">
        <f t="shared" si="332"/>
        <v>0</v>
      </c>
      <c r="DC93" s="2">
        <f t="shared" si="332"/>
        <v>0</v>
      </c>
      <c r="DD93" s="2">
        <f t="shared" si="332"/>
        <v>0</v>
      </c>
      <c r="DE93" s="2">
        <f t="shared" si="332"/>
        <v>0</v>
      </c>
      <c r="DF93" s="2">
        <f t="shared" si="275"/>
        <v>0</v>
      </c>
      <c r="DG93" s="2">
        <f t="shared" si="333"/>
        <v>0</v>
      </c>
      <c r="DH93" s="2">
        <f t="shared" si="333"/>
        <v>0</v>
      </c>
      <c r="DI93" s="2">
        <f t="shared" si="333"/>
        <v>0</v>
      </c>
      <c r="DJ93" s="2">
        <f t="shared" si="333"/>
        <v>0</v>
      </c>
      <c r="DK93" s="2">
        <f t="shared" si="333"/>
        <v>0</v>
      </c>
      <c r="DL93" s="2">
        <f t="shared" si="333"/>
        <v>0</v>
      </c>
      <c r="DM93" s="2">
        <f t="shared" si="333"/>
        <v>0</v>
      </c>
      <c r="DN93" s="2">
        <f t="shared" si="333"/>
        <v>0</v>
      </c>
      <c r="DO93" s="2">
        <f t="shared" si="333"/>
        <v>0</v>
      </c>
      <c r="DP93" s="2">
        <f t="shared" si="333"/>
        <v>0</v>
      </c>
      <c r="DQ93" s="2">
        <f t="shared" si="333"/>
        <v>0</v>
      </c>
      <c r="DR93" s="2">
        <f t="shared" si="277"/>
        <v>0</v>
      </c>
      <c r="DS93" s="2">
        <f t="shared" si="334"/>
        <v>0</v>
      </c>
      <c r="DT93" s="2">
        <f t="shared" si="334"/>
        <v>0</v>
      </c>
      <c r="DU93" s="2">
        <f t="shared" si="334"/>
        <v>0</v>
      </c>
      <c r="DV93" s="2">
        <f t="shared" si="334"/>
        <v>0</v>
      </c>
      <c r="DW93" s="2">
        <f t="shared" si="334"/>
        <v>0</v>
      </c>
      <c r="DX93" s="2">
        <f t="shared" si="334"/>
        <v>0</v>
      </c>
      <c r="DY93" s="2">
        <f t="shared" si="334"/>
        <v>0</v>
      </c>
      <c r="DZ93" s="2">
        <f t="shared" si="334"/>
        <v>0</v>
      </c>
      <c r="EA93" s="2">
        <f t="shared" si="334"/>
        <v>0</v>
      </c>
      <c r="EB93" s="2">
        <f t="shared" si="334"/>
        <v>0</v>
      </c>
      <c r="EC93" s="2">
        <f t="shared" si="334"/>
        <v>0</v>
      </c>
      <c r="ED93" s="2">
        <f t="shared" si="279"/>
        <v>0</v>
      </c>
      <c r="EE93" s="2">
        <f t="shared" si="335"/>
        <v>0</v>
      </c>
      <c r="EF93" s="2">
        <f t="shared" si="335"/>
        <v>0</v>
      </c>
      <c r="EG93" s="2">
        <f t="shared" si="305"/>
        <v>0</v>
      </c>
      <c r="EH93" s="2">
        <f t="shared" si="305"/>
        <v>0</v>
      </c>
      <c r="EI93" s="2">
        <f t="shared" si="305"/>
        <v>0</v>
      </c>
      <c r="EJ93" s="2">
        <f t="shared" si="305"/>
        <v>0</v>
      </c>
      <c r="EK93" s="2">
        <f t="shared" si="305"/>
        <v>0</v>
      </c>
      <c r="EL93" s="2">
        <f t="shared" si="336"/>
        <v>0</v>
      </c>
      <c r="EM93" s="2">
        <f t="shared" si="336"/>
        <v>114</v>
      </c>
      <c r="EN93" s="2">
        <f t="shared" si="282"/>
        <v>835.1</v>
      </c>
      <c r="EO93" s="2">
        <f t="shared" si="283"/>
        <v>619.6</v>
      </c>
      <c r="EP93" s="2">
        <f t="shared" si="284"/>
        <v>0.1</v>
      </c>
      <c r="EQ93" s="2">
        <f t="shared" si="285"/>
        <v>-0.1</v>
      </c>
      <c r="ER93" s="2">
        <f t="shared" si="286"/>
        <v>0</v>
      </c>
      <c r="ES93" s="2">
        <f t="shared" si="287"/>
        <v>0</v>
      </c>
      <c r="ET93" s="2">
        <f t="shared" si="287"/>
        <v>0</v>
      </c>
      <c r="EU93" s="2">
        <f t="shared" si="287"/>
        <v>413</v>
      </c>
      <c r="EV93" s="2">
        <f t="shared" si="287"/>
        <v>0</v>
      </c>
      <c r="EW93" s="2">
        <f t="shared" si="287"/>
        <v>0</v>
      </c>
      <c r="EX93" s="2">
        <f t="shared" si="307"/>
        <v>0</v>
      </c>
      <c r="EY93" s="2">
        <f t="shared" si="307"/>
        <v>0</v>
      </c>
      <c r="EZ93" s="2">
        <f t="shared" si="307"/>
        <v>0</v>
      </c>
      <c r="FA93" s="2">
        <f t="shared" si="307"/>
        <v>0</v>
      </c>
      <c r="FB93" s="2">
        <f t="shared" si="289"/>
        <v>0</v>
      </c>
      <c r="FC93" s="2">
        <f t="shared" si="290"/>
        <v>0</v>
      </c>
      <c r="FD93" s="2">
        <f t="shared" si="290"/>
        <v>0</v>
      </c>
      <c r="FE93" s="2">
        <f t="shared" si="290"/>
        <v>0</v>
      </c>
      <c r="FF93" s="2">
        <f t="shared" si="290"/>
        <v>0</v>
      </c>
      <c r="FG93" s="2">
        <f t="shared" si="290"/>
        <v>0</v>
      </c>
      <c r="FH93" s="2">
        <f t="shared" si="291"/>
        <v>0</v>
      </c>
      <c r="FI93" s="2">
        <f t="shared" si="308"/>
        <v>0</v>
      </c>
      <c r="FJ93" s="2">
        <f t="shared" si="308"/>
        <v>0</v>
      </c>
      <c r="FK93" s="2">
        <f t="shared" si="293"/>
        <v>0</v>
      </c>
      <c r="FL93" s="2">
        <f t="shared" si="294"/>
        <v>0</v>
      </c>
      <c r="FM93" s="2">
        <f t="shared" si="294"/>
        <v>156.38724955999999</v>
      </c>
      <c r="FN93" s="2">
        <f t="shared" si="295"/>
        <v>0</v>
      </c>
      <c r="FO93" s="2">
        <f t="shared" si="296"/>
        <v>0</v>
      </c>
      <c r="FP93" s="2">
        <f t="shared" si="296"/>
        <v>0</v>
      </c>
      <c r="FQ93" s="2">
        <f t="shared" si="296"/>
        <v>0</v>
      </c>
      <c r="FR93" s="2">
        <f t="shared" si="296"/>
        <v>0</v>
      </c>
      <c r="FS93" s="2">
        <f t="shared" si="296"/>
        <v>0</v>
      </c>
      <c r="FT93" s="2">
        <f t="shared" si="309"/>
        <v>0</v>
      </c>
      <c r="FU93" s="2">
        <f t="shared" si="309"/>
        <v>0</v>
      </c>
      <c r="FV93" s="2">
        <f t="shared" si="309"/>
        <v>0</v>
      </c>
      <c r="FW93" s="2">
        <f t="shared" si="309"/>
        <v>0</v>
      </c>
      <c r="FX93" s="2">
        <f t="shared" si="309"/>
        <v>0</v>
      </c>
      <c r="FY93" s="2">
        <f t="shared" si="309"/>
        <v>0</v>
      </c>
      <c r="FZ93" s="164">
        <f t="shared" si="298"/>
        <v>0</v>
      </c>
      <c r="GA93" s="2">
        <f t="shared" si="309"/>
        <v>0</v>
      </c>
      <c r="GB93" s="2">
        <f t="shared" si="309"/>
        <v>0</v>
      </c>
      <c r="GC93" s="2">
        <f t="shared" si="322"/>
        <v>0</v>
      </c>
      <c r="GD93" s="2">
        <f t="shared" si="299"/>
        <v>0</v>
      </c>
      <c r="GE93" s="2">
        <f t="shared" si="300"/>
        <v>0</v>
      </c>
      <c r="GF93" s="2">
        <f t="shared" si="300"/>
        <v>0</v>
      </c>
      <c r="GG93" s="2">
        <f t="shared" si="301"/>
        <v>0</v>
      </c>
      <c r="GH93" s="2">
        <f t="shared" si="302"/>
        <v>0</v>
      </c>
      <c r="GI93" s="2">
        <f t="shared" si="303"/>
        <v>0</v>
      </c>
      <c r="GJ93" s="2">
        <f t="shared" si="304"/>
        <v>0</v>
      </c>
      <c r="GK93" s="2">
        <f t="shared" si="304"/>
        <v>8225.1679728200052</v>
      </c>
    </row>
    <row r="94" spans="1:193" x14ac:dyDescent="0.25">
      <c r="A94" s="81" t="s">
        <v>174</v>
      </c>
      <c r="B94" s="2">
        <f t="shared" si="257"/>
        <v>46.5</v>
      </c>
      <c r="C94" s="2">
        <f t="shared" si="324"/>
        <v>0</v>
      </c>
      <c r="D94" s="2">
        <f t="shared" si="324"/>
        <v>226.3</v>
      </c>
      <c r="E94" s="2">
        <f t="shared" si="324"/>
        <v>0</v>
      </c>
      <c r="F94" s="2">
        <f t="shared" si="324"/>
        <v>4127.5999999999995</v>
      </c>
      <c r="G94" s="2">
        <f t="shared" si="324"/>
        <v>185</v>
      </c>
      <c r="H94" s="2">
        <f t="shared" si="324"/>
        <v>35.700000000000728</v>
      </c>
      <c r="I94" s="2">
        <f t="shared" si="324"/>
        <v>0</v>
      </c>
      <c r="J94" s="2">
        <f t="shared" si="324"/>
        <v>1360.0999999999995</v>
      </c>
      <c r="K94" s="2">
        <f t="shared" si="324"/>
        <v>521.80000000000018</v>
      </c>
      <c r="L94" s="2">
        <f t="shared" si="324"/>
        <v>6330.4</v>
      </c>
      <c r="M94" s="2">
        <f t="shared" si="324"/>
        <v>899.70000000000073</v>
      </c>
      <c r="N94" s="2">
        <f t="shared" si="259"/>
        <v>0</v>
      </c>
      <c r="O94" s="2">
        <f t="shared" si="325"/>
        <v>26</v>
      </c>
      <c r="P94" s="2">
        <f t="shared" si="325"/>
        <v>40</v>
      </c>
      <c r="Q94" s="2">
        <f t="shared" si="325"/>
        <v>18.799999999999997</v>
      </c>
      <c r="R94" s="2">
        <f t="shared" si="325"/>
        <v>191.09999999999997</v>
      </c>
      <c r="S94" s="2">
        <f t="shared" si="325"/>
        <v>40</v>
      </c>
      <c r="T94" s="2">
        <f t="shared" si="325"/>
        <v>59.200000000000045</v>
      </c>
      <c r="U94" s="2">
        <f t="shared" si="325"/>
        <v>0</v>
      </c>
      <c r="V94" s="2">
        <f t="shared" si="325"/>
        <v>91.099999999999966</v>
      </c>
      <c r="W94" s="2">
        <f t="shared" si="325"/>
        <v>330.3</v>
      </c>
      <c r="X94" s="2">
        <f t="shared" si="325"/>
        <v>91</v>
      </c>
      <c r="Y94" s="2">
        <f t="shared" si="325"/>
        <v>307.29999999999995</v>
      </c>
      <c r="Z94" s="2">
        <f t="shared" si="261"/>
        <v>197.7</v>
      </c>
      <c r="AA94" s="2">
        <f t="shared" si="326"/>
        <v>276.90000000000003</v>
      </c>
      <c r="AB94" s="2">
        <f t="shared" si="326"/>
        <v>178.89999999999998</v>
      </c>
      <c r="AC94" s="2">
        <f t="shared" si="326"/>
        <v>50</v>
      </c>
      <c r="AD94" s="2">
        <f t="shared" si="326"/>
        <v>502.59999999999991</v>
      </c>
      <c r="AE94" s="2">
        <f t="shared" si="326"/>
        <v>1269.5999999999999</v>
      </c>
      <c r="AF94" s="2">
        <f t="shared" si="326"/>
        <v>198.12000000000035</v>
      </c>
      <c r="AG94" s="2">
        <f t="shared" si="326"/>
        <v>390.19999999999982</v>
      </c>
      <c r="AH94" s="2">
        <f t="shared" si="326"/>
        <v>531.40000000000009</v>
      </c>
      <c r="AI94" s="2">
        <f t="shared" si="326"/>
        <v>147.09999999999991</v>
      </c>
      <c r="AJ94" s="2">
        <f t="shared" si="326"/>
        <v>183.5</v>
      </c>
      <c r="AK94" s="2">
        <f t="shared" si="326"/>
        <v>482.00000000000045</v>
      </c>
      <c r="AL94" s="2">
        <f t="shared" si="263"/>
        <v>505.1</v>
      </c>
      <c r="AM94" s="2">
        <f t="shared" si="327"/>
        <v>547.1</v>
      </c>
      <c r="AN94" s="2">
        <f t="shared" si="327"/>
        <v>84.5</v>
      </c>
      <c r="AO94" s="2">
        <f t="shared" si="327"/>
        <v>572.39999999999986</v>
      </c>
      <c r="AP94" s="2">
        <f t="shared" si="327"/>
        <v>235.90000000000009</v>
      </c>
      <c r="AQ94" s="2">
        <f t="shared" si="327"/>
        <v>667.30000000000018</v>
      </c>
      <c r="AR94" s="2">
        <f t="shared" si="327"/>
        <v>7553.0999999999995</v>
      </c>
      <c r="AS94" s="2">
        <f t="shared" si="327"/>
        <v>2395.8000000000011</v>
      </c>
      <c r="AT94" s="2">
        <f t="shared" si="327"/>
        <v>262.29999999999927</v>
      </c>
      <c r="AU94" s="2">
        <f t="shared" si="327"/>
        <v>884.5</v>
      </c>
      <c r="AV94" s="2">
        <f t="shared" si="327"/>
        <v>2018.5</v>
      </c>
      <c r="AW94" s="2">
        <f t="shared" si="327"/>
        <v>7156</v>
      </c>
      <c r="AX94" s="2">
        <f t="shared" si="265"/>
        <v>0</v>
      </c>
      <c r="AY94" s="2">
        <f t="shared" si="328"/>
        <v>678.5</v>
      </c>
      <c r="AZ94" s="2">
        <f t="shared" si="328"/>
        <v>2190.8000000000002</v>
      </c>
      <c r="BA94" s="2">
        <f t="shared" si="328"/>
        <v>5559.7</v>
      </c>
      <c r="BB94" s="2">
        <f t="shared" si="328"/>
        <v>262</v>
      </c>
      <c r="BC94" s="2">
        <f t="shared" si="328"/>
        <v>1078.2000000000007</v>
      </c>
      <c r="BD94" s="2">
        <f t="shared" si="328"/>
        <v>85.899999999999636</v>
      </c>
      <c r="BE94" s="2">
        <f t="shared" si="328"/>
        <v>32.799999999999272</v>
      </c>
      <c r="BF94" s="2">
        <f t="shared" si="328"/>
        <v>2193.3999999999996</v>
      </c>
      <c r="BG94" s="2">
        <f t="shared" si="328"/>
        <v>137.90000000000146</v>
      </c>
      <c r="BH94" s="2">
        <f t="shared" si="328"/>
        <v>2060.7999999999993</v>
      </c>
      <c r="BI94" s="2">
        <f t="shared" si="328"/>
        <v>11998.2</v>
      </c>
      <c r="BJ94" s="2">
        <f t="shared" si="267"/>
        <v>0</v>
      </c>
      <c r="BK94" s="2">
        <f t="shared" si="329"/>
        <v>0</v>
      </c>
      <c r="BL94" s="2">
        <f t="shared" si="329"/>
        <v>1095.4000000000001</v>
      </c>
      <c r="BM94" s="2">
        <f t="shared" si="329"/>
        <v>1323.5</v>
      </c>
      <c r="BN94" s="2">
        <f t="shared" si="329"/>
        <v>10728.300000000001</v>
      </c>
      <c r="BO94" s="2">
        <f t="shared" si="329"/>
        <v>1129.6999999999989</v>
      </c>
      <c r="BP94" s="2">
        <f t="shared" si="329"/>
        <v>2187.8000000000011</v>
      </c>
      <c r="BQ94" s="2">
        <f t="shared" si="329"/>
        <v>72.700000000000728</v>
      </c>
      <c r="BR94" s="2">
        <f t="shared" si="329"/>
        <v>5151</v>
      </c>
      <c r="BS94" s="2">
        <f t="shared" si="329"/>
        <v>237.5</v>
      </c>
      <c r="BT94" s="2">
        <f t="shared" si="329"/>
        <v>979.59999999999854</v>
      </c>
      <c r="BU94" s="2">
        <f t="shared" si="329"/>
        <v>2480.2000000000007</v>
      </c>
      <c r="BV94" s="2">
        <f t="shared" si="269"/>
        <v>0</v>
      </c>
      <c r="BW94" s="2">
        <f t="shared" si="330"/>
        <v>974.4</v>
      </c>
      <c r="BX94" s="2">
        <f t="shared" si="330"/>
        <v>922.30000000000007</v>
      </c>
      <c r="BY94" s="2">
        <f t="shared" si="330"/>
        <v>377.99999999999977</v>
      </c>
      <c r="BZ94" s="2">
        <f t="shared" si="330"/>
        <v>485.30000000000018</v>
      </c>
      <c r="CA94" s="2">
        <f t="shared" si="330"/>
        <v>36.699999999999818</v>
      </c>
      <c r="CB94" s="2">
        <f t="shared" si="330"/>
        <v>53</v>
      </c>
      <c r="CC94" s="2">
        <f t="shared" si="330"/>
        <v>945.80000000000018</v>
      </c>
      <c r="CD94" s="2">
        <f t="shared" si="330"/>
        <v>309.30000000000018</v>
      </c>
      <c r="CE94" s="2">
        <f t="shared" si="330"/>
        <v>0</v>
      </c>
      <c r="CF94" s="2">
        <f t="shared" si="330"/>
        <v>1.6999999999998181</v>
      </c>
      <c r="CG94" s="2">
        <f t="shared" si="330"/>
        <v>7583.9</v>
      </c>
      <c r="CH94" s="2">
        <f t="shared" si="271"/>
        <v>0</v>
      </c>
      <c r="CI94" s="2">
        <f t="shared" si="331"/>
        <v>356.2</v>
      </c>
      <c r="CJ94" s="2">
        <f t="shared" si="331"/>
        <v>24729.899999999998</v>
      </c>
      <c r="CK94" s="2">
        <f t="shared" si="331"/>
        <v>485.80000000000291</v>
      </c>
      <c r="CL94" s="2">
        <f t="shared" si="331"/>
        <v>3714.0999999999985</v>
      </c>
      <c r="CM94" s="2">
        <f t="shared" si="331"/>
        <v>1607.0999999999985</v>
      </c>
      <c r="CN94" s="2">
        <f t="shared" si="331"/>
        <v>637</v>
      </c>
      <c r="CO94" s="2">
        <f t="shared" si="331"/>
        <v>3882</v>
      </c>
      <c r="CP94" s="2">
        <f t="shared" si="331"/>
        <v>963.09999999999854</v>
      </c>
      <c r="CQ94" s="2">
        <f t="shared" si="331"/>
        <v>1020.5</v>
      </c>
      <c r="CR94" s="2">
        <f t="shared" si="331"/>
        <v>3182.4000000000015</v>
      </c>
      <c r="CS94" s="2">
        <f t="shared" si="331"/>
        <v>103.80000000000291</v>
      </c>
      <c r="CT94" s="2">
        <f t="shared" si="273"/>
        <v>0</v>
      </c>
      <c r="CU94" s="2">
        <f t="shared" si="332"/>
        <v>21307.9</v>
      </c>
      <c r="CV94" s="2">
        <f t="shared" si="332"/>
        <v>2916.1999999999971</v>
      </c>
      <c r="CW94" s="2">
        <f t="shared" si="332"/>
        <v>1294.5</v>
      </c>
      <c r="CX94" s="2">
        <f t="shared" si="332"/>
        <v>9771.8000000000029</v>
      </c>
      <c r="CY94" s="2">
        <f t="shared" si="332"/>
        <v>3460.0999999999985</v>
      </c>
      <c r="CZ94" s="2">
        <f t="shared" si="332"/>
        <v>6851.3000000000029</v>
      </c>
      <c r="DA94" s="2">
        <f t="shared" si="332"/>
        <v>1056</v>
      </c>
      <c r="DB94" s="2">
        <f t="shared" si="332"/>
        <v>2399.6999999999971</v>
      </c>
      <c r="DC94" s="2">
        <f t="shared" si="332"/>
        <v>1750.3000000000029</v>
      </c>
      <c r="DD94" s="2">
        <f t="shared" si="332"/>
        <v>11156.599999999999</v>
      </c>
      <c r="DE94" s="2">
        <f t="shared" si="332"/>
        <v>10855.999999999993</v>
      </c>
      <c r="DF94" s="2">
        <f t="shared" si="275"/>
        <v>10841.7</v>
      </c>
      <c r="DG94" s="2">
        <f t="shared" si="333"/>
        <v>20.899999999999636</v>
      </c>
      <c r="DH94" s="2">
        <f t="shared" si="333"/>
        <v>30944.800000000003</v>
      </c>
      <c r="DI94" s="2">
        <f t="shared" si="333"/>
        <v>10774.900000000001</v>
      </c>
      <c r="DJ94" s="2">
        <f t="shared" si="333"/>
        <v>1177.5999999999985</v>
      </c>
      <c r="DK94" s="2">
        <f t="shared" si="333"/>
        <v>1338.7999999999956</v>
      </c>
      <c r="DL94" s="2">
        <f t="shared" si="333"/>
        <v>14443.699999999997</v>
      </c>
      <c r="DM94" s="2">
        <f t="shared" si="333"/>
        <v>1186</v>
      </c>
      <c r="DN94" s="2">
        <f t="shared" si="333"/>
        <v>15082.700000000012</v>
      </c>
      <c r="DO94" s="2">
        <f t="shared" si="333"/>
        <v>1287.2999999999884</v>
      </c>
      <c r="DP94" s="2">
        <f t="shared" si="333"/>
        <v>1717.5</v>
      </c>
      <c r="DQ94" s="2">
        <f t="shared" si="333"/>
        <v>6388.2000000000116</v>
      </c>
      <c r="DR94" s="2">
        <f t="shared" si="277"/>
        <v>389.9</v>
      </c>
      <c r="DS94" s="2">
        <f t="shared" si="334"/>
        <v>27042.1</v>
      </c>
      <c r="DT94" s="2">
        <f t="shared" si="334"/>
        <v>3778.7000000000007</v>
      </c>
      <c r="DU94" s="2">
        <f t="shared" si="334"/>
        <v>3075.3999999999978</v>
      </c>
      <c r="DV94" s="2">
        <f t="shared" si="334"/>
        <v>1060.8000000000029</v>
      </c>
      <c r="DW94" s="2">
        <f t="shared" si="334"/>
        <v>10039.599999999999</v>
      </c>
      <c r="DX94" s="2">
        <f t="shared" si="334"/>
        <v>759.09999999999854</v>
      </c>
      <c r="DY94" s="2">
        <f t="shared" si="334"/>
        <v>801.70000000000437</v>
      </c>
      <c r="DZ94" s="2">
        <f t="shared" si="334"/>
        <v>2228.5999999999985</v>
      </c>
      <c r="EA94" s="2">
        <f t="shared" si="334"/>
        <v>3923.4000000000015</v>
      </c>
      <c r="EB94" s="2">
        <f t="shared" si="334"/>
        <v>27579.300000000003</v>
      </c>
      <c r="EC94" s="2">
        <f t="shared" si="334"/>
        <v>43850.2</v>
      </c>
      <c r="ED94" s="2">
        <f t="shared" si="279"/>
        <v>0</v>
      </c>
      <c r="EE94" s="2">
        <f t="shared" si="335"/>
        <v>487.2</v>
      </c>
      <c r="EF94" s="2">
        <f t="shared" si="335"/>
        <v>975.09999999999991</v>
      </c>
      <c r="EG94" s="2">
        <f t="shared" si="305"/>
        <v>1324.3</v>
      </c>
      <c r="EH94" s="2">
        <f t="shared" si="305"/>
        <v>1241.0999999999999</v>
      </c>
      <c r="EI94" s="2">
        <f t="shared" si="305"/>
        <v>1487.9000000000005</v>
      </c>
      <c r="EJ94" s="2">
        <f t="shared" si="305"/>
        <v>3196.6000000000004</v>
      </c>
      <c r="EK94" s="2">
        <f t="shared" si="305"/>
        <v>1954.7999999999993</v>
      </c>
      <c r="EL94" s="2">
        <f t="shared" si="336"/>
        <v>7584.7000000000007</v>
      </c>
      <c r="EM94" s="2">
        <f t="shared" si="336"/>
        <v>4597.0999999999985</v>
      </c>
      <c r="EN94" s="2">
        <f t="shared" si="282"/>
        <v>7150.5</v>
      </c>
      <c r="EO94" s="2">
        <f t="shared" si="283"/>
        <v>30412.399999999998</v>
      </c>
      <c r="EP94" s="2">
        <f t="shared" si="284"/>
        <v>0</v>
      </c>
      <c r="EQ94" s="2">
        <f t="shared" si="285"/>
        <v>213.3</v>
      </c>
      <c r="ER94" s="2">
        <f t="shared" si="286"/>
        <v>1420.9</v>
      </c>
      <c r="ES94" s="2">
        <f t="shared" si="287"/>
        <v>1561.3</v>
      </c>
      <c r="ET94" s="2">
        <f t="shared" si="287"/>
        <v>7170.9</v>
      </c>
      <c r="EU94" s="2">
        <f t="shared" si="287"/>
        <v>2186.7000000000007</v>
      </c>
      <c r="EV94" s="2">
        <f t="shared" si="287"/>
        <v>1260.1000000000004</v>
      </c>
      <c r="EW94" s="2">
        <f t="shared" si="287"/>
        <v>5909.5</v>
      </c>
      <c r="EX94" s="2">
        <f t="shared" si="307"/>
        <v>2581</v>
      </c>
      <c r="EY94" s="2">
        <f t="shared" si="307"/>
        <v>2406.3999999999978</v>
      </c>
      <c r="EZ94" s="2">
        <f t="shared" si="307"/>
        <v>3457.1000000000022</v>
      </c>
      <c r="FA94" s="2">
        <f t="shared" si="307"/>
        <v>4976.7999999999993</v>
      </c>
      <c r="FB94" s="2">
        <f t="shared" si="289"/>
        <v>76220</v>
      </c>
      <c r="FC94" s="2">
        <f t="shared" si="290"/>
        <v>4655.6000000000058</v>
      </c>
      <c r="FD94" s="2">
        <f t="shared" si="290"/>
        <v>1401.2999999999884</v>
      </c>
      <c r="FE94" s="2">
        <f t="shared" si="290"/>
        <v>2290</v>
      </c>
      <c r="FF94" s="2">
        <f t="shared" si="290"/>
        <v>1180.1000000000058</v>
      </c>
      <c r="FG94" s="2">
        <f t="shared" si="290"/>
        <v>2388.1000000000058</v>
      </c>
      <c r="FH94" s="2">
        <f t="shared" si="291"/>
        <v>1002.2999999999884</v>
      </c>
      <c r="FI94" s="2">
        <f t="shared" si="308"/>
        <v>1075</v>
      </c>
      <c r="FJ94" s="2">
        <f>FJ43-FI43</f>
        <v>1408.8000000000029</v>
      </c>
      <c r="FK94" s="2">
        <f t="shared" si="293"/>
        <v>27811.100000000006</v>
      </c>
      <c r="FL94" s="2">
        <f t="shared" si="294"/>
        <v>8952</v>
      </c>
      <c r="FM94" s="2">
        <f t="shared" si="294"/>
        <v>7898.1541148300021</v>
      </c>
      <c r="FN94" s="2">
        <f t="shared" si="295"/>
        <v>0.1</v>
      </c>
      <c r="FO94" s="2">
        <f t="shared" si="296"/>
        <v>88.7</v>
      </c>
      <c r="FP94" s="2">
        <f t="shared" si="296"/>
        <v>1499.41507634</v>
      </c>
      <c r="FQ94" s="2">
        <f t="shared" si="296"/>
        <v>2515.5967098300002</v>
      </c>
      <c r="FR94" s="2">
        <f t="shared" si="296"/>
        <v>151.42210686999988</v>
      </c>
      <c r="FS94" s="2">
        <f t="shared" si="296"/>
        <v>2495.9992158099994</v>
      </c>
      <c r="FT94" s="2">
        <f t="shared" si="309"/>
        <v>60.177398660000108</v>
      </c>
      <c r="FU94" s="2">
        <f t="shared" si="309"/>
        <v>3848.8284807500004</v>
      </c>
      <c r="FV94" s="2">
        <f t="shared" si="309"/>
        <v>1417.5492781100002</v>
      </c>
      <c r="FW94" s="2">
        <f t="shared" si="309"/>
        <v>4958.3774615699986</v>
      </c>
      <c r="FX94" s="2">
        <f t="shared" si="309"/>
        <v>2849.088594230001</v>
      </c>
      <c r="FY94" s="2">
        <f t="shared" si="309"/>
        <v>6692.7686089599993</v>
      </c>
      <c r="FZ94" s="164">
        <f t="shared" si="298"/>
        <v>31.58829201</v>
      </c>
      <c r="GA94" s="2">
        <f t="shared" si="309"/>
        <v>9380.4594379400005</v>
      </c>
      <c r="GB94" s="2">
        <f t="shared" si="309"/>
        <v>18425.450667509998</v>
      </c>
      <c r="GC94" s="2">
        <f t="shared" si="322"/>
        <v>1082.7627950099995</v>
      </c>
      <c r="GD94" s="2">
        <f t="shared" si="299"/>
        <v>3583.9021419199998</v>
      </c>
      <c r="GE94" s="2">
        <f t="shared" si="300"/>
        <v>104.13987498999995</v>
      </c>
      <c r="GF94" s="2">
        <f t="shared" si="300"/>
        <v>225.88150627000141</v>
      </c>
      <c r="GG94" s="2">
        <f t="shared" si="301"/>
        <v>295.74298216999887</v>
      </c>
      <c r="GH94" s="2">
        <f t="shared" si="302"/>
        <v>178.2141602499978</v>
      </c>
      <c r="GI94" s="2">
        <f t="shared" si="303"/>
        <v>1916.0677489200025</v>
      </c>
      <c r="GJ94" s="2">
        <f t="shared" si="304"/>
        <v>210.03878318000352</v>
      </c>
      <c r="GK94" s="2">
        <f t="shared" si="304"/>
        <v>27179.36013126999</v>
      </c>
    </row>
    <row r="95" spans="1:193" x14ac:dyDescent="0.25">
      <c r="A95" s="80" t="s">
        <v>175</v>
      </c>
      <c r="B95" s="2">
        <f t="shared" si="257"/>
        <v>0</v>
      </c>
      <c r="C95" s="2">
        <f t="shared" si="324"/>
        <v>0</v>
      </c>
      <c r="D95" s="2">
        <f t="shared" si="324"/>
        <v>0</v>
      </c>
      <c r="E95" s="2">
        <f t="shared" si="324"/>
        <v>0</v>
      </c>
      <c r="F95" s="2">
        <f t="shared" si="324"/>
        <v>0</v>
      </c>
      <c r="G95" s="2">
        <f t="shared" si="324"/>
        <v>0</v>
      </c>
      <c r="H95" s="2">
        <f t="shared" si="324"/>
        <v>0</v>
      </c>
      <c r="I95" s="2">
        <f t="shared" si="324"/>
        <v>0</v>
      </c>
      <c r="J95" s="2">
        <f t="shared" si="324"/>
        <v>0</v>
      </c>
      <c r="K95" s="2">
        <f t="shared" si="324"/>
        <v>0</v>
      </c>
      <c r="L95" s="2">
        <f t="shared" si="324"/>
        <v>0</v>
      </c>
      <c r="M95" s="2">
        <f t="shared" si="324"/>
        <v>0</v>
      </c>
      <c r="N95" s="2">
        <f t="shared" si="259"/>
        <v>0</v>
      </c>
      <c r="O95" s="2">
        <f t="shared" si="325"/>
        <v>0</v>
      </c>
      <c r="P95" s="2">
        <f t="shared" si="325"/>
        <v>0</v>
      </c>
      <c r="Q95" s="2">
        <f t="shared" si="325"/>
        <v>0</v>
      </c>
      <c r="R95" s="2">
        <f t="shared" si="325"/>
        <v>0</v>
      </c>
      <c r="S95" s="2">
        <f t="shared" si="325"/>
        <v>0</v>
      </c>
      <c r="T95" s="2">
        <f t="shared" si="325"/>
        <v>0</v>
      </c>
      <c r="U95" s="2">
        <f t="shared" si="325"/>
        <v>0</v>
      </c>
      <c r="V95" s="2">
        <f t="shared" si="325"/>
        <v>0</v>
      </c>
      <c r="W95" s="2">
        <f t="shared" si="325"/>
        <v>0</v>
      </c>
      <c r="X95" s="2">
        <f t="shared" si="325"/>
        <v>0</v>
      </c>
      <c r="Y95" s="2">
        <f t="shared" si="325"/>
        <v>0</v>
      </c>
      <c r="Z95" s="2">
        <f t="shared" si="261"/>
        <v>0</v>
      </c>
      <c r="AA95" s="2">
        <f t="shared" si="326"/>
        <v>0</v>
      </c>
      <c r="AB95" s="2">
        <f t="shared" si="326"/>
        <v>0</v>
      </c>
      <c r="AC95" s="2">
        <f t="shared" si="326"/>
        <v>0</v>
      </c>
      <c r="AD95" s="2">
        <f t="shared" si="326"/>
        <v>0</v>
      </c>
      <c r="AE95" s="2">
        <f t="shared" si="326"/>
        <v>0</v>
      </c>
      <c r="AF95" s="2">
        <f t="shared" si="326"/>
        <v>0</v>
      </c>
      <c r="AG95" s="2">
        <f t="shared" si="326"/>
        <v>0</v>
      </c>
      <c r="AH95" s="2">
        <f t="shared" si="326"/>
        <v>0</v>
      </c>
      <c r="AI95" s="2">
        <f t="shared" si="326"/>
        <v>0</v>
      </c>
      <c r="AJ95" s="2">
        <f t="shared" si="326"/>
        <v>0</v>
      </c>
      <c r="AK95" s="2">
        <f t="shared" si="326"/>
        <v>64904.7</v>
      </c>
      <c r="AL95" s="2">
        <f t="shared" si="263"/>
        <v>0</v>
      </c>
      <c r="AM95" s="2">
        <f t="shared" si="327"/>
        <v>0</v>
      </c>
      <c r="AN95" s="2">
        <f t="shared" si="327"/>
        <v>0</v>
      </c>
      <c r="AO95" s="2">
        <f t="shared" si="327"/>
        <v>0</v>
      </c>
      <c r="AP95" s="2">
        <f t="shared" si="327"/>
        <v>0</v>
      </c>
      <c r="AQ95" s="2">
        <f t="shared" si="327"/>
        <v>0</v>
      </c>
      <c r="AR95" s="2">
        <f t="shared" si="327"/>
        <v>0</v>
      </c>
      <c r="AS95" s="2">
        <f t="shared" si="327"/>
        <v>0</v>
      </c>
      <c r="AT95" s="2">
        <f t="shared" si="327"/>
        <v>0</v>
      </c>
      <c r="AU95" s="2">
        <f t="shared" si="327"/>
        <v>0</v>
      </c>
      <c r="AV95" s="2">
        <f t="shared" si="327"/>
        <v>0</v>
      </c>
      <c r="AW95" s="2">
        <f t="shared" si="327"/>
        <v>0</v>
      </c>
      <c r="AX95" s="2">
        <f t="shared" si="265"/>
        <v>0</v>
      </c>
      <c r="AY95" s="2">
        <f t="shared" si="328"/>
        <v>0</v>
      </c>
      <c r="AZ95" s="2">
        <f t="shared" si="328"/>
        <v>0</v>
      </c>
      <c r="BA95" s="2">
        <f t="shared" si="328"/>
        <v>0</v>
      </c>
      <c r="BB95" s="2">
        <f t="shared" si="328"/>
        <v>0</v>
      </c>
      <c r="BC95" s="2">
        <f t="shared" si="328"/>
        <v>0</v>
      </c>
      <c r="BD95" s="2">
        <f t="shared" si="328"/>
        <v>0</v>
      </c>
      <c r="BE95" s="2">
        <f t="shared" si="328"/>
        <v>0</v>
      </c>
      <c r="BF95" s="2">
        <f t="shared" si="328"/>
        <v>0</v>
      </c>
      <c r="BG95" s="2">
        <f t="shared" si="328"/>
        <v>0</v>
      </c>
      <c r="BH95" s="2">
        <f t="shared" si="328"/>
        <v>0</v>
      </c>
      <c r="BI95" s="2">
        <f t="shared" si="328"/>
        <v>0</v>
      </c>
      <c r="BJ95" s="2">
        <f t="shared" si="267"/>
        <v>0</v>
      </c>
      <c r="BK95" s="2">
        <f t="shared" si="329"/>
        <v>0</v>
      </c>
      <c r="BL95" s="2">
        <f t="shared" si="329"/>
        <v>0</v>
      </c>
      <c r="BM95" s="2">
        <f t="shared" si="329"/>
        <v>0</v>
      </c>
      <c r="BN95" s="2">
        <f t="shared" si="329"/>
        <v>0</v>
      </c>
      <c r="BO95" s="2">
        <f t="shared" si="329"/>
        <v>0</v>
      </c>
      <c r="BP95" s="2">
        <f t="shared" si="329"/>
        <v>0</v>
      </c>
      <c r="BQ95" s="2">
        <f t="shared" si="329"/>
        <v>0</v>
      </c>
      <c r="BR95" s="2">
        <f t="shared" si="329"/>
        <v>0</v>
      </c>
      <c r="BS95" s="2">
        <f t="shared" si="329"/>
        <v>0</v>
      </c>
      <c r="BT95" s="2">
        <f t="shared" si="329"/>
        <v>0</v>
      </c>
      <c r="BU95" s="2">
        <f t="shared" si="329"/>
        <v>0</v>
      </c>
      <c r="BV95" s="2">
        <f t="shared" si="269"/>
        <v>0</v>
      </c>
      <c r="BW95" s="2">
        <f t="shared" si="330"/>
        <v>0</v>
      </c>
      <c r="BX95" s="2">
        <f t="shared" si="330"/>
        <v>0</v>
      </c>
      <c r="BY95" s="2">
        <f t="shared" si="330"/>
        <v>0</v>
      </c>
      <c r="BZ95" s="2">
        <f t="shared" si="330"/>
        <v>0</v>
      </c>
      <c r="CA95" s="2">
        <f t="shared" si="330"/>
        <v>0</v>
      </c>
      <c r="CB95" s="2">
        <f t="shared" si="330"/>
        <v>0</v>
      </c>
      <c r="CC95" s="2">
        <f t="shared" si="330"/>
        <v>0</v>
      </c>
      <c r="CD95" s="2">
        <f t="shared" si="330"/>
        <v>0</v>
      </c>
      <c r="CE95" s="2">
        <f t="shared" si="330"/>
        <v>0</v>
      </c>
      <c r="CF95" s="2">
        <f t="shared" si="330"/>
        <v>0</v>
      </c>
      <c r="CG95" s="2">
        <f t="shared" si="330"/>
        <v>0</v>
      </c>
      <c r="CH95" s="2">
        <f t="shared" si="271"/>
        <v>0</v>
      </c>
      <c r="CI95" s="2">
        <f t="shared" si="331"/>
        <v>0</v>
      </c>
      <c r="CJ95" s="2">
        <f t="shared" si="331"/>
        <v>0</v>
      </c>
      <c r="CK95" s="2">
        <f t="shared" si="331"/>
        <v>0</v>
      </c>
      <c r="CL95" s="2">
        <f t="shared" si="331"/>
        <v>0</v>
      </c>
      <c r="CM95" s="2">
        <f t="shared" si="331"/>
        <v>0</v>
      </c>
      <c r="CN95" s="2">
        <f t="shared" si="331"/>
        <v>0</v>
      </c>
      <c r="CO95" s="2">
        <f t="shared" si="331"/>
        <v>0</v>
      </c>
      <c r="CP95" s="2">
        <f t="shared" si="331"/>
        <v>0</v>
      </c>
      <c r="CQ95" s="2">
        <f t="shared" si="331"/>
        <v>0</v>
      </c>
      <c r="CR95" s="2">
        <f t="shared" si="331"/>
        <v>0</v>
      </c>
      <c r="CS95" s="2">
        <f t="shared" si="331"/>
        <v>0</v>
      </c>
      <c r="CT95" s="2">
        <f t="shared" si="273"/>
        <v>0</v>
      </c>
      <c r="CU95" s="2">
        <f t="shared" si="332"/>
        <v>0</v>
      </c>
      <c r="CV95" s="2">
        <f t="shared" si="332"/>
        <v>0</v>
      </c>
      <c r="CW95" s="2">
        <f t="shared" si="332"/>
        <v>0</v>
      </c>
      <c r="CX95" s="2">
        <f t="shared" si="332"/>
        <v>0</v>
      </c>
      <c r="CY95" s="2">
        <f t="shared" si="332"/>
        <v>0</v>
      </c>
      <c r="CZ95" s="2">
        <f t="shared" si="332"/>
        <v>0</v>
      </c>
      <c r="DA95" s="2">
        <f t="shared" si="332"/>
        <v>0</v>
      </c>
      <c r="DB95" s="2">
        <f t="shared" si="332"/>
        <v>0</v>
      </c>
      <c r="DC95" s="2">
        <f t="shared" si="332"/>
        <v>0</v>
      </c>
      <c r="DD95" s="2">
        <f t="shared" si="332"/>
        <v>0</v>
      </c>
      <c r="DE95" s="2">
        <f t="shared" si="332"/>
        <v>0</v>
      </c>
      <c r="DF95" s="2">
        <f t="shared" si="275"/>
        <v>0</v>
      </c>
      <c r="DG95" s="2">
        <f t="shared" si="333"/>
        <v>0</v>
      </c>
      <c r="DH95" s="2">
        <f t="shared" si="333"/>
        <v>0</v>
      </c>
      <c r="DI95" s="2">
        <f t="shared" si="333"/>
        <v>0</v>
      </c>
      <c r="DJ95" s="2">
        <f t="shared" si="333"/>
        <v>0</v>
      </c>
      <c r="DK95" s="2">
        <f t="shared" si="333"/>
        <v>0</v>
      </c>
      <c r="DL95" s="2">
        <f t="shared" si="333"/>
        <v>0</v>
      </c>
      <c r="DM95" s="2">
        <f t="shared" si="333"/>
        <v>0</v>
      </c>
      <c r="DN95" s="2">
        <f t="shared" si="333"/>
        <v>0</v>
      </c>
      <c r="DO95" s="2">
        <f t="shared" si="333"/>
        <v>0</v>
      </c>
      <c r="DP95" s="2">
        <f t="shared" si="333"/>
        <v>0</v>
      </c>
      <c r="DQ95" s="2">
        <f t="shared" si="333"/>
        <v>0</v>
      </c>
      <c r="DR95" s="2">
        <f t="shared" si="277"/>
        <v>0</v>
      </c>
      <c r="DS95" s="2">
        <f t="shared" si="334"/>
        <v>0</v>
      </c>
      <c r="DT95" s="2">
        <f t="shared" si="334"/>
        <v>0</v>
      </c>
      <c r="DU95" s="2">
        <f t="shared" si="334"/>
        <v>0</v>
      </c>
      <c r="DV95" s="2">
        <f t="shared" si="334"/>
        <v>0</v>
      </c>
      <c r="DW95" s="2">
        <f t="shared" si="334"/>
        <v>0</v>
      </c>
      <c r="DX95" s="2">
        <f t="shared" si="334"/>
        <v>0</v>
      </c>
      <c r="DY95" s="2">
        <f t="shared" si="334"/>
        <v>0</v>
      </c>
      <c r="DZ95" s="2">
        <f t="shared" si="334"/>
        <v>0</v>
      </c>
      <c r="EA95" s="2">
        <f t="shared" si="334"/>
        <v>0</v>
      </c>
      <c r="EB95" s="2">
        <f t="shared" si="334"/>
        <v>0</v>
      </c>
      <c r="EC95" s="2">
        <f t="shared" si="334"/>
        <v>0</v>
      </c>
      <c r="ED95" s="2">
        <f t="shared" si="279"/>
        <v>0</v>
      </c>
      <c r="EE95" s="2">
        <f t="shared" si="335"/>
        <v>0</v>
      </c>
      <c r="EF95" s="2">
        <f t="shared" si="335"/>
        <v>0</v>
      </c>
      <c r="EG95" s="2">
        <f t="shared" si="305"/>
        <v>0</v>
      </c>
      <c r="EH95" s="2">
        <f t="shared" si="305"/>
        <v>0</v>
      </c>
      <c r="EI95" s="2">
        <f t="shared" si="305"/>
        <v>0</v>
      </c>
      <c r="EJ95" s="2">
        <f t="shared" si="305"/>
        <v>0</v>
      </c>
      <c r="EK95" s="2">
        <f t="shared" si="305"/>
        <v>0</v>
      </c>
      <c r="EL95" s="2">
        <f t="shared" si="336"/>
        <v>0</v>
      </c>
      <c r="EM95" s="2">
        <f t="shared" si="336"/>
        <v>0</v>
      </c>
      <c r="EN95" s="2">
        <f t="shared" si="282"/>
        <v>0</v>
      </c>
      <c r="EO95" s="2">
        <f t="shared" si="283"/>
        <v>0</v>
      </c>
      <c r="EP95" s="2">
        <f t="shared" si="284"/>
        <v>0</v>
      </c>
      <c r="EQ95" s="2">
        <f t="shared" si="285"/>
        <v>0</v>
      </c>
      <c r="ER95" s="2">
        <f t="shared" si="286"/>
        <v>0</v>
      </c>
      <c r="ES95" s="2">
        <f t="shared" si="287"/>
        <v>0</v>
      </c>
      <c r="ET95" s="2">
        <f t="shared" si="287"/>
        <v>0</v>
      </c>
      <c r="EU95" s="2">
        <f t="shared" si="287"/>
        <v>0</v>
      </c>
      <c r="EV95" s="2">
        <f t="shared" si="287"/>
        <v>0</v>
      </c>
      <c r="EW95" s="2">
        <f t="shared" si="287"/>
        <v>0</v>
      </c>
      <c r="EX95" s="2">
        <f t="shared" si="307"/>
        <v>0</v>
      </c>
      <c r="EY95" s="2">
        <f t="shared" si="307"/>
        <v>0</v>
      </c>
      <c r="EZ95" s="2">
        <f t="shared" si="307"/>
        <v>0</v>
      </c>
      <c r="FA95" s="2">
        <f t="shared" si="307"/>
        <v>0</v>
      </c>
      <c r="FB95" s="2">
        <f t="shared" si="289"/>
        <v>0</v>
      </c>
      <c r="FC95" s="2">
        <f t="shared" si="290"/>
        <v>0</v>
      </c>
      <c r="FD95" s="2">
        <f t="shared" si="290"/>
        <v>0</v>
      </c>
      <c r="FE95" s="2">
        <f t="shared" si="290"/>
        <v>0</v>
      </c>
      <c r="FF95" s="2">
        <f t="shared" si="290"/>
        <v>0</v>
      </c>
      <c r="FG95" s="2">
        <f t="shared" si="290"/>
        <v>0</v>
      </c>
      <c r="FH95" s="2">
        <f t="shared" si="291"/>
        <v>0</v>
      </c>
      <c r="FI95" s="2">
        <f t="shared" si="308"/>
        <v>0</v>
      </c>
      <c r="FJ95" s="2">
        <f t="shared" si="308"/>
        <v>0</v>
      </c>
      <c r="FK95" s="2">
        <f t="shared" si="293"/>
        <v>0</v>
      </c>
      <c r="FL95" s="2">
        <f t="shared" si="294"/>
        <v>0</v>
      </c>
      <c r="FM95" s="2">
        <f t="shared" si="294"/>
        <v>0</v>
      </c>
      <c r="FN95" s="2">
        <f t="shared" si="295"/>
        <v>0</v>
      </c>
      <c r="FO95" s="2">
        <f t="shared" si="296"/>
        <v>0</v>
      </c>
      <c r="FP95" s="2">
        <f t="shared" si="296"/>
        <v>0</v>
      </c>
      <c r="FQ95" s="2">
        <f t="shared" si="296"/>
        <v>0</v>
      </c>
      <c r="FR95" s="2">
        <f t="shared" si="296"/>
        <v>0</v>
      </c>
      <c r="FS95" s="2">
        <f t="shared" si="296"/>
        <v>0</v>
      </c>
      <c r="FT95" s="2">
        <f t="shared" si="309"/>
        <v>0</v>
      </c>
      <c r="FU95" s="2">
        <f t="shared" si="309"/>
        <v>0</v>
      </c>
      <c r="FV95" s="2">
        <f t="shared" si="309"/>
        <v>0</v>
      </c>
      <c r="FW95" s="2">
        <f t="shared" si="309"/>
        <v>0</v>
      </c>
      <c r="FX95" s="2">
        <f t="shared" si="309"/>
        <v>0</v>
      </c>
      <c r="FY95" s="2">
        <f t="shared" si="309"/>
        <v>0</v>
      </c>
      <c r="FZ95" s="164">
        <f t="shared" si="298"/>
        <v>0</v>
      </c>
      <c r="GA95" s="2">
        <f t="shared" si="309"/>
        <v>0</v>
      </c>
      <c r="GB95" s="2">
        <f t="shared" si="309"/>
        <v>0</v>
      </c>
      <c r="GC95" s="2">
        <f t="shared" si="322"/>
        <v>0</v>
      </c>
      <c r="GD95" s="2">
        <f t="shared" si="299"/>
        <v>0</v>
      </c>
      <c r="GE95" s="2">
        <f t="shared" si="300"/>
        <v>0</v>
      </c>
      <c r="GF95" s="2">
        <f t="shared" si="300"/>
        <v>0</v>
      </c>
      <c r="GG95" s="2">
        <f t="shared" si="301"/>
        <v>0</v>
      </c>
      <c r="GH95" s="2">
        <f t="shared" si="302"/>
        <v>0</v>
      </c>
      <c r="GI95" s="2">
        <f t="shared" si="303"/>
        <v>0</v>
      </c>
      <c r="GJ95" s="2">
        <f t="shared" si="304"/>
        <v>0</v>
      </c>
      <c r="GK95" s="2">
        <f t="shared" si="304"/>
        <v>0</v>
      </c>
    </row>
    <row r="96" spans="1:193" x14ac:dyDescent="0.25">
      <c r="A96" s="81" t="s">
        <v>176</v>
      </c>
      <c r="B96" s="2">
        <f t="shared" si="257"/>
        <v>0</v>
      </c>
      <c r="C96" s="2">
        <f t="shared" si="324"/>
        <v>0</v>
      </c>
      <c r="D96" s="2">
        <f t="shared" si="324"/>
        <v>0</v>
      </c>
      <c r="E96" s="2">
        <f t="shared" si="324"/>
        <v>0</v>
      </c>
      <c r="F96" s="2">
        <f t="shared" si="324"/>
        <v>0</v>
      </c>
      <c r="G96" s="2">
        <f t="shared" si="324"/>
        <v>0</v>
      </c>
      <c r="H96" s="2">
        <f t="shared" si="324"/>
        <v>0</v>
      </c>
      <c r="I96" s="2">
        <f t="shared" si="324"/>
        <v>0</v>
      </c>
      <c r="J96" s="2">
        <f t="shared" si="324"/>
        <v>0</v>
      </c>
      <c r="K96" s="2">
        <f t="shared" si="324"/>
        <v>0</v>
      </c>
      <c r="L96" s="2">
        <f t="shared" si="324"/>
        <v>0</v>
      </c>
      <c r="M96" s="2">
        <f t="shared" si="324"/>
        <v>0</v>
      </c>
      <c r="N96" s="2">
        <f t="shared" si="259"/>
        <v>0</v>
      </c>
      <c r="O96" s="2">
        <f t="shared" si="325"/>
        <v>0</v>
      </c>
      <c r="P96" s="2">
        <f t="shared" si="325"/>
        <v>0</v>
      </c>
      <c r="Q96" s="2">
        <f t="shared" si="325"/>
        <v>0</v>
      </c>
      <c r="R96" s="2">
        <f t="shared" si="325"/>
        <v>0</v>
      </c>
      <c r="S96" s="2">
        <f t="shared" si="325"/>
        <v>0</v>
      </c>
      <c r="T96" s="2">
        <f t="shared" si="325"/>
        <v>0</v>
      </c>
      <c r="U96" s="2">
        <f t="shared" si="325"/>
        <v>0</v>
      </c>
      <c r="V96" s="2">
        <f t="shared" si="325"/>
        <v>0</v>
      </c>
      <c r="W96" s="2">
        <f t="shared" si="325"/>
        <v>0</v>
      </c>
      <c r="X96" s="2">
        <f t="shared" si="325"/>
        <v>0</v>
      </c>
      <c r="Y96" s="2">
        <f t="shared" si="325"/>
        <v>0</v>
      </c>
      <c r="Z96" s="2">
        <f t="shared" si="261"/>
        <v>0</v>
      </c>
      <c r="AA96" s="2">
        <f t="shared" si="326"/>
        <v>0</v>
      </c>
      <c r="AB96" s="2">
        <f t="shared" si="326"/>
        <v>0</v>
      </c>
      <c r="AC96" s="2">
        <f t="shared" si="326"/>
        <v>0</v>
      </c>
      <c r="AD96" s="2">
        <f t="shared" si="326"/>
        <v>0</v>
      </c>
      <c r="AE96" s="2">
        <f t="shared" si="326"/>
        <v>0</v>
      </c>
      <c r="AF96" s="2">
        <f t="shared" si="326"/>
        <v>0</v>
      </c>
      <c r="AG96" s="2">
        <f t="shared" si="326"/>
        <v>0</v>
      </c>
      <c r="AH96" s="2">
        <f t="shared" si="326"/>
        <v>0</v>
      </c>
      <c r="AI96" s="2">
        <f t="shared" si="326"/>
        <v>0</v>
      </c>
      <c r="AJ96" s="2">
        <f t="shared" si="326"/>
        <v>0</v>
      </c>
      <c r="AK96" s="2">
        <f t="shared" si="326"/>
        <v>0</v>
      </c>
      <c r="AL96" s="2">
        <f t="shared" si="263"/>
        <v>0</v>
      </c>
      <c r="AM96" s="2">
        <f t="shared" si="327"/>
        <v>0</v>
      </c>
      <c r="AN96" s="2">
        <f t="shared" si="327"/>
        <v>0</v>
      </c>
      <c r="AO96" s="2">
        <f t="shared" si="327"/>
        <v>0</v>
      </c>
      <c r="AP96" s="2">
        <f t="shared" si="327"/>
        <v>0</v>
      </c>
      <c r="AQ96" s="2">
        <f t="shared" si="327"/>
        <v>0</v>
      </c>
      <c r="AR96" s="2">
        <f t="shared" si="327"/>
        <v>0</v>
      </c>
      <c r="AS96" s="2">
        <f t="shared" si="327"/>
        <v>0</v>
      </c>
      <c r="AT96" s="2">
        <f t="shared" si="327"/>
        <v>0</v>
      </c>
      <c r="AU96" s="2">
        <f t="shared" si="327"/>
        <v>0</v>
      </c>
      <c r="AV96" s="2">
        <f t="shared" si="327"/>
        <v>0</v>
      </c>
      <c r="AW96" s="2">
        <f t="shared" si="327"/>
        <v>0</v>
      </c>
      <c r="AX96" s="2">
        <f t="shared" si="265"/>
        <v>0</v>
      </c>
      <c r="AY96" s="2">
        <f t="shared" si="328"/>
        <v>0</v>
      </c>
      <c r="AZ96" s="2">
        <f t="shared" si="328"/>
        <v>0</v>
      </c>
      <c r="BA96" s="2">
        <f t="shared" si="328"/>
        <v>0</v>
      </c>
      <c r="BB96" s="2">
        <f t="shared" si="328"/>
        <v>0</v>
      </c>
      <c r="BC96" s="2">
        <f t="shared" si="328"/>
        <v>0</v>
      </c>
      <c r="BD96" s="2">
        <f t="shared" si="328"/>
        <v>0</v>
      </c>
      <c r="BE96" s="2">
        <f t="shared" si="328"/>
        <v>0</v>
      </c>
      <c r="BF96" s="2">
        <f t="shared" si="328"/>
        <v>0</v>
      </c>
      <c r="BG96" s="2">
        <f t="shared" si="328"/>
        <v>0</v>
      </c>
      <c r="BH96" s="2">
        <f t="shared" si="328"/>
        <v>0</v>
      </c>
      <c r="BI96" s="2">
        <f t="shared" si="328"/>
        <v>0</v>
      </c>
      <c r="BJ96" s="2">
        <f t="shared" si="267"/>
        <v>0</v>
      </c>
      <c r="BK96" s="2">
        <f t="shared" si="329"/>
        <v>0</v>
      </c>
      <c r="BL96" s="2">
        <f t="shared" si="329"/>
        <v>0</v>
      </c>
      <c r="BM96" s="2">
        <f t="shared" si="329"/>
        <v>0</v>
      </c>
      <c r="BN96" s="2">
        <f t="shared" si="329"/>
        <v>0</v>
      </c>
      <c r="BO96" s="2">
        <f t="shared" si="329"/>
        <v>0</v>
      </c>
      <c r="BP96" s="2">
        <f t="shared" si="329"/>
        <v>0</v>
      </c>
      <c r="BQ96" s="2">
        <f t="shared" si="329"/>
        <v>0</v>
      </c>
      <c r="BR96" s="2">
        <f t="shared" si="329"/>
        <v>0</v>
      </c>
      <c r="BS96" s="2">
        <f t="shared" si="329"/>
        <v>0</v>
      </c>
      <c r="BT96" s="2">
        <f t="shared" si="329"/>
        <v>0</v>
      </c>
      <c r="BU96" s="2">
        <f t="shared" si="329"/>
        <v>0</v>
      </c>
      <c r="BV96" s="2">
        <f t="shared" si="269"/>
        <v>0</v>
      </c>
      <c r="BW96" s="2">
        <f t="shared" si="330"/>
        <v>0</v>
      </c>
      <c r="BX96" s="2">
        <f t="shared" si="330"/>
        <v>0</v>
      </c>
      <c r="BY96" s="2">
        <f t="shared" si="330"/>
        <v>0</v>
      </c>
      <c r="BZ96" s="2">
        <f t="shared" si="330"/>
        <v>0</v>
      </c>
      <c r="CA96" s="2">
        <f t="shared" si="330"/>
        <v>0</v>
      </c>
      <c r="CB96" s="2">
        <f t="shared" si="330"/>
        <v>0</v>
      </c>
      <c r="CC96" s="2">
        <f t="shared" si="330"/>
        <v>0</v>
      </c>
      <c r="CD96" s="2">
        <f t="shared" si="330"/>
        <v>0</v>
      </c>
      <c r="CE96" s="2">
        <f t="shared" si="330"/>
        <v>0</v>
      </c>
      <c r="CF96" s="2">
        <f t="shared" si="330"/>
        <v>0</v>
      </c>
      <c r="CG96" s="2">
        <f t="shared" si="330"/>
        <v>0</v>
      </c>
      <c r="CH96" s="2">
        <f t="shared" si="271"/>
        <v>0</v>
      </c>
      <c r="CI96" s="2">
        <f t="shared" si="331"/>
        <v>0</v>
      </c>
      <c r="CJ96" s="2">
        <f t="shared" si="331"/>
        <v>0</v>
      </c>
      <c r="CK96" s="2">
        <f t="shared" si="331"/>
        <v>0</v>
      </c>
      <c r="CL96" s="2">
        <f t="shared" si="331"/>
        <v>0</v>
      </c>
      <c r="CM96" s="2">
        <f t="shared" si="331"/>
        <v>0</v>
      </c>
      <c r="CN96" s="2">
        <f t="shared" si="331"/>
        <v>0</v>
      </c>
      <c r="CO96" s="2">
        <f t="shared" si="331"/>
        <v>0</v>
      </c>
      <c r="CP96" s="2">
        <f t="shared" si="331"/>
        <v>0</v>
      </c>
      <c r="CQ96" s="2">
        <f t="shared" si="331"/>
        <v>0</v>
      </c>
      <c r="CR96" s="2">
        <f t="shared" si="331"/>
        <v>0</v>
      </c>
      <c r="CS96" s="2">
        <f t="shared" si="331"/>
        <v>0</v>
      </c>
      <c r="CT96" s="2">
        <f t="shared" si="273"/>
        <v>0</v>
      </c>
      <c r="CU96" s="2">
        <f t="shared" si="332"/>
        <v>0</v>
      </c>
      <c r="CV96" s="2">
        <f t="shared" si="332"/>
        <v>0</v>
      </c>
      <c r="CW96" s="2">
        <f t="shared" si="332"/>
        <v>0</v>
      </c>
      <c r="CX96" s="2">
        <f t="shared" si="332"/>
        <v>0</v>
      </c>
      <c r="CY96" s="2">
        <f t="shared" si="332"/>
        <v>0</v>
      </c>
      <c r="CZ96" s="2">
        <f t="shared" si="332"/>
        <v>0</v>
      </c>
      <c r="DA96" s="2">
        <f t="shared" si="332"/>
        <v>0</v>
      </c>
      <c r="DB96" s="2">
        <f t="shared" si="332"/>
        <v>0</v>
      </c>
      <c r="DC96" s="2">
        <f t="shared" si="332"/>
        <v>0</v>
      </c>
      <c r="DD96" s="2">
        <f t="shared" si="332"/>
        <v>0</v>
      </c>
      <c r="DE96" s="2">
        <f t="shared" si="332"/>
        <v>1199.5</v>
      </c>
      <c r="DF96" s="2">
        <f t="shared" si="275"/>
        <v>0</v>
      </c>
      <c r="DG96" s="2">
        <f t="shared" si="333"/>
        <v>1629.4</v>
      </c>
      <c r="DH96" s="2">
        <f t="shared" si="333"/>
        <v>898.29999999999973</v>
      </c>
      <c r="DI96" s="2">
        <f t="shared" si="333"/>
        <v>0</v>
      </c>
      <c r="DJ96" s="2">
        <f t="shared" si="333"/>
        <v>0</v>
      </c>
      <c r="DK96" s="2">
        <f t="shared" si="333"/>
        <v>0</v>
      </c>
      <c r="DL96" s="2">
        <f t="shared" si="333"/>
        <v>0</v>
      </c>
      <c r="DM96" s="2">
        <f t="shared" si="333"/>
        <v>1349.4</v>
      </c>
      <c r="DN96" s="2">
        <f t="shared" si="333"/>
        <v>0</v>
      </c>
      <c r="DO96" s="2">
        <f t="shared" si="333"/>
        <v>0</v>
      </c>
      <c r="DP96" s="2">
        <f t="shared" si="333"/>
        <v>0</v>
      </c>
      <c r="DQ96" s="2">
        <f t="shared" si="333"/>
        <v>0</v>
      </c>
      <c r="DR96" s="2">
        <f t="shared" si="277"/>
        <v>0</v>
      </c>
      <c r="DS96" s="2">
        <f t="shared" si="334"/>
        <v>1857.4</v>
      </c>
      <c r="DT96" s="2">
        <f t="shared" si="334"/>
        <v>0</v>
      </c>
      <c r="DU96" s="2">
        <f t="shared" si="334"/>
        <v>0</v>
      </c>
      <c r="DV96" s="2">
        <f t="shared" si="334"/>
        <v>0</v>
      </c>
      <c r="DW96" s="2">
        <f t="shared" si="334"/>
        <v>708.29999999999973</v>
      </c>
      <c r="DX96" s="2">
        <f t="shared" si="334"/>
        <v>0</v>
      </c>
      <c r="DY96" s="2">
        <f t="shared" si="334"/>
        <v>0</v>
      </c>
      <c r="DZ96" s="2">
        <f t="shared" si="334"/>
        <v>1396.5</v>
      </c>
      <c r="EA96" s="2">
        <f t="shared" si="334"/>
        <v>0</v>
      </c>
      <c r="EB96" s="2">
        <f t="shared" si="334"/>
        <v>0</v>
      </c>
      <c r="EC96" s="2">
        <f t="shared" si="334"/>
        <v>0</v>
      </c>
      <c r="ED96" s="2">
        <f t="shared" si="279"/>
        <v>0</v>
      </c>
      <c r="EE96" s="2">
        <f t="shared" si="335"/>
        <v>0</v>
      </c>
      <c r="EF96" s="2">
        <f t="shared" si="335"/>
        <v>0</v>
      </c>
      <c r="EG96" s="2">
        <f t="shared" si="305"/>
        <v>0</v>
      </c>
      <c r="EH96" s="2">
        <f t="shared" si="305"/>
        <v>0</v>
      </c>
      <c r="EI96" s="2">
        <f t="shared" si="305"/>
        <v>0</v>
      </c>
      <c r="EJ96" s="2">
        <f t="shared" si="305"/>
        <v>660.2</v>
      </c>
      <c r="EK96" s="2">
        <f t="shared" si="305"/>
        <v>0</v>
      </c>
      <c r="EL96" s="2">
        <f t="shared" si="336"/>
        <v>0</v>
      </c>
      <c r="EM96" s="2">
        <f t="shared" si="336"/>
        <v>0</v>
      </c>
      <c r="EN96" s="2">
        <f t="shared" si="282"/>
        <v>0</v>
      </c>
      <c r="EO96" s="2">
        <f t="shared" si="283"/>
        <v>2.6999999999999318</v>
      </c>
      <c r="EP96" s="2">
        <f t="shared" si="284"/>
        <v>0</v>
      </c>
      <c r="EQ96" s="2">
        <f t="shared" si="285"/>
        <v>0</v>
      </c>
      <c r="ER96" s="2">
        <f t="shared" si="286"/>
        <v>0</v>
      </c>
      <c r="ES96" s="2">
        <f t="shared" si="287"/>
        <v>673.14005049000002</v>
      </c>
      <c r="ET96" s="2">
        <f t="shared" si="287"/>
        <v>0</v>
      </c>
      <c r="EU96" s="2">
        <f t="shared" si="287"/>
        <v>-4.0050489999998717E-2</v>
      </c>
      <c r="EV96" s="2">
        <f t="shared" si="287"/>
        <v>0</v>
      </c>
      <c r="EW96" s="2">
        <f t="shared" si="287"/>
        <v>0</v>
      </c>
      <c r="EX96" s="2">
        <f t="shared" si="307"/>
        <v>0</v>
      </c>
      <c r="EY96" s="2">
        <f t="shared" si="307"/>
        <v>0</v>
      </c>
      <c r="EZ96" s="2">
        <f t="shared" si="307"/>
        <v>4.0050489999998717E-2</v>
      </c>
      <c r="FA96" s="2">
        <f t="shared" si="307"/>
        <v>0</v>
      </c>
      <c r="FB96" s="2">
        <f t="shared" si="289"/>
        <v>0</v>
      </c>
      <c r="FC96" s="2">
        <f t="shared" si="290"/>
        <v>0</v>
      </c>
      <c r="FD96" s="2">
        <f t="shared" si="290"/>
        <v>30843.9</v>
      </c>
      <c r="FE96" s="2">
        <f t="shared" si="290"/>
        <v>0</v>
      </c>
      <c r="FF96" s="2">
        <f t="shared" si="290"/>
        <v>0</v>
      </c>
      <c r="FG96" s="2">
        <f t="shared" si="290"/>
        <v>0</v>
      </c>
      <c r="FH96" s="2">
        <f t="shared" si="291"/>
        <v>0</v>
      </c>
      <c r="FI96" s="2">
        <f t="shared" si="308"/>
        <v>603.09999999999854</v>
      </c>
      <c r="FJ96" s="2">
        <f t="shared" si="308"/>
        <v>0</v>
      </c>
      <c r="FK96" s="2">
        <f t="shared" si="293"/>
        <v>459.59999999999854</v>
      </c>
      <c r="FL96" s="2">
        <f t="shared" si="294"/>
        <v>0</v>
      </c>
      <c r="FM96" s="2">
        <f t="shared" si="294"/>
        <v>-3.9287469997361768E-2</v>
      </c>
      <c r="FN96" s="2">
        <f t="shared" si="295"/>
        <v>0</v>
      </c>
      <c r="FO96" s="2">
        <f t="shared" si="296"/>
        <v>0</v>
      </c>
      <c r="FP96" s="2">
        <f t="shared" si="296"/>
        <v>0</v>
      </c>
      <c r="FQ96" s="2">
        <f t="shared" si="296"/>
        <v>0</v>
      </c>
      <c r="FR96" s="2">
        <f t="shared" si="296"/>
        <v>0</v>
      </c>
      <c r="FS96" s="2">
        <f t="shared" si="296"/>
        <v>0</v>
      </c>
      <c r="FT96" s="2">
        <f t="shared" si="309"/>
        <v>0</v>
      </c>
      <c r="FU96" s="2">
        <f t="shared" si="309"/>
        <v>862.17125576000001</v>
      </c>
      <c r="FV96" s="2">
        <f t="shared" si="309"/>
        <v>0</v>
      </c>
      <c r="FW96" s="2">
        <f t="shared" si="309"/>
        <v>0</v>
      </c>
      <c r="FX96" s="2">
        <f t="shared" si="309"/>
        <v>0</v>
      </c>
      <c r="FY96" s="2">
        <f t="shared" si="309"/>
        <v>0</v>
      </c>
      <c r="FZ96" s="164">
        <f t="shared" si="298"/>
        <v>0</v>
      </c>
      <c r="GA96" s="2">
        <f t="shared" si="309"/>
        <v>3901.5</v>
      </c>
      <c r="GB96" s="2">
        <f t="shared" ref="GB96:GB104" si="337">GB45-GA45</f>
        <v>0</v>
      </c>
      <c r="GC96" s="2">
        <f t="shared" si="322"/>
        <v>0</v>
      </c>
      <c r="GD96" s="2">
        <f t="shared" si="299"/>
        <v>0</v>
      </c>
      <c r="GE96" s="2">
        <f t="shared" si="300"/>
        <v>0</v>
      </c>
      <c r="GF96" s="2">
        <f t="shared" si="300"/>
        <v>0</v>
      </c>
      <c r="GG96" s="2">
        <f t="shared" si="301"/>
        <v>13.60441480999998</v>
      </c>
      <c r="GH96" s="2">
        <f t="shared" si="302"/>
        <v>0</v>
      </c>
      <c r="GI96" s="2">
        <f t="shared" si="303"/>
        <v>134.63972590999992</v>
      </c>
      <c r="GJ96" s="2">
        <f t="shared" si="304"/>
        <v>455.43805124999972</v>
      </c>
      <c r="GK96" s="2">
        <f t="shared" si="304"/>
        <v>0</v>
      </c>
    </row>
    <row r="97" spans="1:193" x14ac:dyDescent="0.25">
      <c r="A97" s="80" t="s">
        <v>177</v>
      </c>
      <c r="B97" s="2">
        <f t="shared" si="257"/>
        <v>9830.8999999999942</v>
      </c>
      <c r="C97" s="2">
        <f t="shared" si="324"/>
        <v>24885.5</v>
      </c>
      <c r="D97" s="2">
        <f t="shared" si="324"/>
        <v>44364.500000000029</v>
      </c>
      <c r="E97" s="2">
        <f t="shared" si="324"/>
        <v>36501.399999999965</v>
      </c>
      <c r="F97" s="2">
        <f t="shared" si="324"/>
        <v>23326.599999999977</v>
      </c>
      <c r="G97" s="2">
        <f t="shared" si="324"/>
        <v>36065.299999999988</v>
      </c>
      <c r="H97" s="2">
        <f t="shared" si="324"/>
        <v>40927.20000000007</v>
      </c>
      <c r="I97" s="2">
        <f t="shared" si="324"/>
        <v>36881.099999999977</v>
      </c>
      <c r="J97" s="2">
        <f t="shared" si="324"/>
        <v>6171.800000000163</v>
      </c>
      <c r="K97" s="2">
        <f t="shared" si="324"/>
        <v>47454.699999999953</v>
      </c>
      <c r="L97" s="2">
        <f t="shared" si="324"/>
        <v>28895.299999999697</v>
      </c>
      <c r="M97" s="2">
        <f t="shared" si="324"/>
        <v>-19659.999999999534</v>
      </c>
      <c r="N97" s="2">
        <f t="shared" si="259"/>
        <v>33527.399999999994</v>
      </c>
      <c r="O97" s="2">
        <f t="shared" si="325"/>
        <v>31266.200000000041</v>
      </c>
      <c r="P97" s="2">
        <f t="shared" si="325"/>
        <v>74516.699999999953</v>
      </c>
      <c r="Q97" s="2">
        <f t="shared" si="325"/>
        <v>55547.199999999953</v>
      </c>
      <c r="R97" s="2">
        <f t="shared" si="325"/>
        <v>28076.799999999988</v>
      </c>
      <c r="S97" s="2">
        <f t="shared" si="325"/>
        <v>41937.910000000033</v>
      </c>
      <c r="T97" s="2">
        <f t="shared" si="325"/>
        <v>56137.300000000163</v>
      </c>
      <c r="U97" s="2">
        <f t="shared" si="325"/>
        <v>30154.5</v>
      </c>
      <c r="V97" s="2">
        <f t="shared" si="325"/>
        <v>1714.5999999999767</v>
      </c>
      <c r="W97" s="2">
        <f t="shared" si="325"/>
        <v>60053.59999999986</v>
      </c>
      <c r="X97" s="2">
        <f t="shared" si="325"/>
        <v>23501.300000000047</v>
      </c>
      <c r="Y97" s="2">
        <f t="shared" si="325"/>
        <v>60778</v>
      </c>
      <c r="Z97" s="2">
        <f t="shared" si="261"/>
        <v>39246.300000000017</v>
      </c>
      <c r="AA97" s="2">
        <f t="shared" si="326"/>
        <v>39778.699999999983</v>
      </c>
      <c r="AB97" s="2">
        <f t="shared" si="326"/>
        <v>111937.29999999999</v>
      </c>
      <c r="AC97" s="2">
        <f t="shared" si="326"/>
        <v>62456.200000000012</v>
      </c>
      <c r="AD97" s="2">
        <f t="shared" si="326"/>
        <v>27140.5</v>
      </c>
      <c r="AE97" s="2">
        <f t="shared" si="326"/>
        <v>30543.60000000021</v>
      </c>
      <c r="AF97" s="2">
        <f t="shared" si="326"/>
        <v>65478.879999999772</v>
      </c>
      <c r="AG97" s="2">
        <f t="shared" si="326"/>
        <v>20413.5</v>
      </c>
      <c r="AH97" s="2">
        <f t="shared" si="326"/>
        <v>13112.199999999721</v>
      </c>
      <c r="AI97" s="2">
        <f t="shared" si="326"/>
        <v>60192.700000000186</v>
      </c>
      <c r="AJ97" s="2">
        <f t="shared" si="326"/>
        <v>-21031.699999999953</v>
      </c>
      <c r="AK97" s="2">
        <f t="shared" si="326"/>
        <v>-79583.699999999953</v>
      </c>
      <c r="AL97" s="2">
        <f t="shared" si="263"/>
        <v>-22674.800000000017</v>
      </c>
      <c r="AM97" s="2">
        <f t="shared" si="327"/>
        <v>-11823.499999999971</v>
      </c>
      <c r="AN97" s="2">
        <f t="shared" si="327"/>
        <v>59256.599999999919</v>
      </c>
      <c r="AO97" s="2">
        <f t="shared" si="327"/>
        <v>-13478</v>
      </c>
      <c r="AP97" s="2">
        <f t="shared" si="327"/>
        <v>-36936.400000000023</v>
      </c>
      <c r="AQ97" s="2">
        <f t="shared" si="327"/>
        <v>-6879.5999999998603</v>
      </c>
      <c r="AR97" s="2">
        <f t="shared" si="327"/>
        <v>2490.2000000001863</v>
      </c>
      <c r="AS97" s="2">
        <f t="shared" si="327"/>
        <v>-29728.600000000093</v>
      </c>
      <c r="AT97" s="2">
        <f t="shared" si="327"/>
        <v>-708.20000000018626</v>
      </c>
      <c r="AU97" s="2">
        <f t="shared" si="327"/>
        <v>880.5</v>
      </c>
      <c r="AV97" s="2">
        <f t="shared" si="327"/>
        <v>-75214</v>
      </c>
      <c r="AW97" s="2">
        <f t="shared" si="327"/>
        <v>-78117.699999999488</v>
      </c>
      <c r="AX97" s="2">
        <f t="shared" si="265"/>
        <v>-45132.699999999983</v>
      </c>
      <c r="AY97" s="2">
        <f t="shared" si="328"/>
        <v>-81212.499999999971</v>
      </c>
      <c r="AZ97" s="2">
        <f t="shared" si="328"/>
        <v>23918.29999999993</v>
      </c>
      <c r="BA97" s="2">
        <f t="shared" si="328"/>
        <v>-22752.800000000047</v>
      </c>
      <c r="BB97" s="2">
        <f t="shared" si="328"/>
        <v>-49377.100000000093</v>
      </c>
      <c r="BC97" s="2">
        <f t="shared" si="328"/>
        <v>-32596.999999999884</v>
      </c>
      <c r="BD97" s="2">
        <f t="shared" si="328"/>
        <v>-19521.900000010151</v>
      </c>
      <c r="BE97" s="2">
        <f t="shared" si="328"/>
        <v>-17817.099999989849</v>
      </c>
      <c r="BF97" s="2">
        <f t="shared" si="328"/>
        <v>-12332.59999999986</v>
      </c>
      <c r="BG97" s="2">
        <f t="shared" si="328"/>
        <v>-28756.899999999907</v>
      </c>
      <c r="BH97" s="2">
        <f t="shared" si="328"/>
        <v>-98439.100000000093</v>
      </c>
      <c r="BI97" s="2">
        <f t="shared" si="328"/>
        <v>-208720.10000000009</v>
      </c>
      <c r="BJ97" s="2">
        <f t="shared" si="267"/>
        <v>-96064.199999999983</v>
      </c>
      <c r="BK97" s="2">
        <f t="shared" si="329"/>
        <v>-76299.299999999959</v>
      </c>
      <c r="BL97" s="2">
        <f t="shared" si="329"/>
        <v>21937.599999999919</v>
      </c>
      <c r="BM97" s="2">
        <f t="shared" si="329"/>
        <v>-45109.100000099977</v>
      </c>
      <c r="BN97" s="2">
        <f t="shared" si="329"/>
        <v>-46163.199999899953</v>
      </c>
      <c r="BO97" s="2">
        <f t="shared" si="329"/>
        <v>19530.59999999986</v>
      </c>
      <c r="BP97" s="2">
        <f t="shared" si="329"/>
        <v>-44663.900000009919</v>
      </c>
      <c r="BQ97" s="2">
        <f t="shared" si="329"/>
        <v>-34316.799999989802</v>
      </c>
      <c r="BR97" s="2">
        <f t="shared" si="329"/>
        <v>8166.2999999998137</v>
      </c>
      <c r="BS97" s="2">
        <f t="shared" si="329"/>
        <v>-64644.800000000279</v>
      </c>
      <c r="BT97" s="2">
        <f t="shared" si="329"/>
        <v>-28278.399999999441</v>
      </c>
      <c r="BU97" s="2">
        <f t="shared" si="329"/>
        <v>-10082.400000000373</v>
      </c>
      <c r="BV97" s="2">
        <f t="shared" si="269"/>
        <v>-125191.69999999998</v>
      </c>
      <c r="BW97" s="2">
        <f t="shared" si="330"/>
        <v>-89546.6</v>
      </c>
      <c r="BX97" s="2">
        <f t="shared" si="330"/>
        <v>55281.000000000058</v>
      </c>
      <c r="BY97" s="2">
        <f t="shared" si="330"/>
        <v>-40620.800000099931</v>
      </c>
      <c r="BZ97" s="2">
        <f t="shared" si="330"/>
        <v>-40287.399999909918</v>
      </c>
      <c r="CA97" s="2">
        <f t="shared" si="330"/>
        <v>-5384.3000000002794</v>
      </c>
      <c r="CB97" s="2">
        <f t="shared" si="330"/>
        <v>-36093.600000089733</v>
      </c>
      <c r="CC97" s="2">
        <f t="shared" si="330"/>
        <v>-81490.90000000014</v>
      </c>
      <c r="CD97" s="2">
        <f t="shared" si="330"/>
        <v>13471.5</v>
      </c>
      <c r="CE97" s="2">
        <f t="shared" si="330"/>
        <v>-45224.600000000559</v>
      </c>
      <c r="CF97" s="2">
        <f t="shared" si="330"/>
        <v>-89155.499999899417</v>
      </c>
      <c r="CG97" s="2">
        <f t="shared" si="330"/>
        <v>-44651.100000000559</v>
      </c>
      <c r="CH97" s="2">
        <f t="shared" si="271"/>
        <v>-151003</v>
      </c>
      <c r="CI97" s="2">
        <f t="shared" si="331"/>
        <v>-73366.199999999953</v>
      </c>
      <c r="CJ97" s="2">
        <f t="shared" si="331"/>
        <v>31536.899999999907</v>
      </c>
      <c r="CK97" s="2">
        <f t="shared" si="331"/>
        <v>-42072.699999999721</v>
      </c>
      <c r="CL97" s="2">
        <f t="shared" si="331"/>
        <v>-57270.300000000512</v>
      </c>
      <c r="CM97" s="2">
        <f t="shared" si="331"/>
        <v>13165.000000000466</v>
      </c>
      <c r="CN97" s="2">
        <f t="shared" si="331"/>
        <v>-82007.5</v>
      </c>
      <c r="CO97" s="2">
        <f t="shared" si="331"/>
        <v>-94360.100000000093</v>
      </c>
      <c r="CP97" s="2">
        <f t="shared" si="331"/>
        <v>2654.3999999999069</v>
      </c>
      <c r="CQ97" s="2">
        <f t="shared" si="331"/>
        <v>-61618</v>
      </c>
      <c r="CR97" s="2">
        <f t="shared" si="331"/>
        <v>-85725.799999999814</v>
      </c>
      <c r="CS97" s="2">
        <f t="shared" si="331"/>
        <v>-103515.5</v>
      </c>
      <c r="CT97" s="2">
        <f t="shared" si="273"/>
        <v>-137793.59999999998</v>
      </c>
      <c r="CU97" s="2">
        <f t="shared" si="332"/>
        <v>-120355.40000000014</v>
      </c>
      <c r="CV97" s="2">
        <f t="shared" si="332"/>
        <v>13306.800000000163</v>
      </c>
      <c r="CW97" s="2">
        <f t="shared" si="332"/>
        <v>-19757.90000000014</v>
      </c>
      <c r="CX97" s="2">
        <f t="shared" si="332"/>
        <v>-92001.699999999953</v>
      </c>
      <c r="CY97" s="2">
        <f t="shared" si="332"/>
        <v>-25687.5</v>
      </c>
      <c r="CZ97" s="2">
        <f t="shared" si="332"/>
        <v>-94494.799999999581</v>
      </c>
      <c r="DA97" s="2">
        <f t="shared" si="332"/>
        <v>-82504.100000000559</v>
      </c>
      <c r="DB97" s="2">
        <f t="shared" si="332"/>
        <v>-16756.600000000093</v>
      </c>
      <c r="DC97" s="2">
        <f t="shared" si="332"/>
        <v>-57298.699999999721</v>
      </c>
      <c r="DD97" s="2">
        <f t="shared" si="332"/>
        <v>-127748.60000000009</v>
      </c>
      <c r="DE97" s="2">
        <f t="shared" si="332"/>
        <v>-69826.400000000373</v>
      </c>
      <c r="DF97" s="2">
        <f t="shared" si="275"/>
        <v>-160580.30000000005</v>
      </c>
      <c r="DG97" s="2">
        <f t="shared" si="333"/>
        <v>-56270.599999999977</v>
      </c>
      <c r="DH97" s="2">
        <f t="shared" si="333"/>
        <v>-34117.20000000007</v>
      </c>
      <c r="DI97" s="2">
        <f t="shared" si="333"/>
        <v>-35828.299999999814</v>
      </c>
      <c r="DJ97" s="2">
        <f t="shared" si="333"/>
        <v>-115302.30000000028</v>
      </c>
      <c r="DK97" s="2">
        <f t="shared" si="333"/>
        <v>-22114.599999999627</v>
      </c>
      <c r="DL97" s="2">
        <f t="shared" si="333"/>
        <v>-77650.400000000373</v>
      </c>
      <c r="DM97" s="2">
        <f t="shared" si="333"/>
        <v>-112772.52000000002</v>
      </c>
      <c r="DN97" s="2">
        <f t="shared" si="333"/>
        <v>-21692.879999999423</v>
      </c>
      <c r="DO97" s="2">
        <f t="shared" si="333"/>
        <v>-65823.100000001024</v>
      </c>
      <c r="DP97" s="2">
        <f t="shared" si="333"/>
        <v>-58452.799999998882</v>
      </c>
      <c r="DQ97" s="2">
        <f t="shared" si="333"/>
        <v>-105598.00000000047</v>
      </c>
      <c r="DR97" s="2">
        <f t="shared" si="277"/>
        <v>-141510</v>
      </c>
      <c r="DS97" s="2">
        <f t="shared" si="334"/>
        <v>-108452.39999999991</v>
      </c>
      <c r="DT97" s="2">
        <f t="shared" si="334"/>
        <v>98402.09999999986</v>
      </c>
      <c r="DU97" s="2">
        <f t="shared" si="334"/>
        <v>-49268.899999999907</v>
      </c>
      <c r="DV97" s="2">
        <f t="shared" si="334"/>
        <v>-70787.800000000047</v>
      </c>
      <c r="DW97" s="2">
        <f t="shared" si="334"/>
        <v>2747.7999999998137</v>
      </c>
      <c r="DX97" s="2">
        <f t="shared" si="334"/>
        <v>-66692.899999999441</v>
      </c>
      <c r="DY97" s="2">
        <f t="shared" si="334"/>
        <v>-92106.000000000466</v>
      </c>
      <c r="DZ97" s="2">
        <f t="shared" si="334"/>
        <v>7859.6999999997206</v>
      </c>
      <c r="EA97" s="2">
        <f t="shared" si="334"/>
        <v>-99424.299999998882</v>
      </c>
      <c r="EB97" s="2">
        <f t="shared" si="334"/>
        <v>-88989.200000000186</v>
      </c>
      <c r="EC97" s="2">
        <f t="shared" si="334"/>
        <v>-151614.70000000112</v>
      </c>
      <c r="ED97" s="2">
        <f t="shared" si="279"/>
        <v>-133093.5</v>
      </c>
      <c r="EE97" s="2">
        <f t="shared" si="335"/>
        <v>-127601.89999999991</v>
      </c>
      <c r="EF97" s="2">
        <f t="shared" si="335"/>
        <v>104232.09999999986</v>
      </c>
      <c r="EG97" s="2">
        <f t="shared" si="305"/>
        <v>-90362.799999999814</v>
      </c>
      <c r="EH97" s="2">
        <f t="shared" si="305"/>
        <v>-96050</v>
      </c>
      <c r="EI97" s="2">
        <f t="shared" si="305"/>
        <v>35441.199999999953</v>
      </c>
      <c r="EJ97" s="2">
        <f t="shared" si="305"/>
        <v>-90029.799999999814</v>
      </c>
      <c r="EK97" s="2">
        <f t="shared" si="305"/>
        <v>-91054.200000000652</v>
      </c>
      <c r="EL97" s="2">
        <f t="shared" si="336"/>
        <v>-35829.200000000186</v>
      </c>
      <c r="EM97" s="2">
        <f t="shared" si="336"/>
        <v>-144767.39999999944</v>
      </c>
      <c r="EN97" s="2">
        <f t="shared" si="282"/>
        <v>-64601.100000000559</v>
      </c>
      <c r="EO97" s="2">
        <f t="shared" si="283"/>
        <v>-265037.59999999963</v>
      </c>
      <c r="EP97" s="2">
        <f t="shared" si="284"/>
        <v>-145443.90000000002</v>
      </c>
      <c r="EQ97" s="2">
        <f t="shared" si="285"/>
        <v>-115282.40000000002</v>
      </c>
      <c r="ER97" s="2">
        <f t="shared" si="286"/>
        <v>57644.800000000047</v>
      </c>
      <c r="ES97" s="2">
        <f t="shared" si="287"/>
        <v>-58306.300000000047</v>
      </c>
      <c r="ET97" s="2">
        <f t="shared" si="287"/>
        <v>-156418.90000000014</v>
      </c>
      <c r="EU97" s="2">
        <f t="shared" si="287"/>
        <v>22796</v>
      </c>
      <c r="EV97" s="2">
        <f t="shared" si="287"/>
        <v>-101982.19999999972</v>
      </c>
      <c r="EW97" s="2">
        <f t="shared" si="287"/>
        <v>-122005.70000000019</v>
      </c>
      <c r="EX97" s="2">
        <f t="shared" si="307"/>
        <v>-38444.600000000093</v>
      </c>
      <c r="EY97" s="2">
        <f t="shared" si="307"/>
        <v>-72944.899999999907</v>
      </c>
      <c r="EZ97" s="2">
        <f t="shared" si="307"/>
        <v>-74241.899999999441</v>
      </c>
      <c r="FA97" s="2">
        <f t="shared" si="307"/>
        <v>-5171.2000000006519</v>
      </c>
      <c r="FB97" s="2">
        <f t="shared" si="289"/>
        <v>-163038.1</v>
      </c>
      <c r="FC97" s="2">
        <f t="shared" si="290"/>
        <v>-101513.19999999998</v>
      </c>
      <c r="FD97" s="2">
        <f t="shared" si="290"/>
        <v>59126</v>
      </c>
      <c r="FE97" s="2">
        <f t="shared" si="290"/>
        <v>-86047.400000000023</v>
      </c>
      <c r="FF97" s="2">
        <f t="shared" si="290"/>
        <v>-110895.79999999999</v>
      </c>
      <c r="FG97" s="2">
        <f t="shared" si="290"/>
        <v>-11830.700000000012</v>
      </c>
      <c r="FH97" s="2">
        <f t="shared" si="291"/>
        <v>-146587.79999999999</v>
      </c>
      <c r="FI97" s="2">
        <f t="shared" si="308"/>
        <v>-4349.5</v>
      </c>
      <c r="FJ97" s="2">
        <f t="shared" si="308"/>
        <v>43886.299999999988</v>
      </c>
      <c r="FK97" s="2">
        <f t="shared" si="293"/>
        <v>-177889.10000000003</v>
      </c>
      <c r="FL97" s="2">
        <f t="shared" si="294"/>
        <v>-88510.199999999953</v>
      </c>
      <c r="FM97" s="2">
        <f t="shared" si="294"/>
        <v>-219351.81022333005</v>
      </c>
      <c r="FN97" s="2">
        <f t="shared" si="295"/>
        <v>-72210.399999999994</v>
      </c>
      <c r="FO97" s="2">
        <f t="shared" si="296"/>
        <v>-24572.038905540001</v>
      </c>
      <c r="FP97" s="2">
        <f t="shared" si="296"/>
        <v>50078.095593629994</v>
      </c>
      <c r="FQ97" s="2">
        <f t="shared" si="296"/>
        <v>-122260.92367029001</v>
      </c>
      <c r="FR97" s="2">
        <f t="shared" si="296"/>
        <v>-191165.17855662</v>
      </c>
      <c r="FS97" s="2">
        <f t="shared" si="296"/>
        <v>-194117.28100169997</v>
      </c>
      <c r="FT97" s="2">
        <f t="shared" si="309"/>
        <v>-164079.98033785005</v>
      </c>
      <c r="FU97" s="2">
        <f t="shared" si="309"/>
        <v>-151878.30369938002</v>
      </c>
      <c r="FV97" s="2">
        <f t="shared" si="309"/>
        <v>-58069.249287349987</v>
      </c>
      <c r="FW97" s="2">
        <f t="shared" si="309"/>
        <v>-100050.56327387993</v>
      </c>
      <c r="FX97" s="2">
        <f t="shared" si="309"/>
        <v>-120364.79440705013</v>
      </c>
      <c r="FY97" s="2">
        <f t="shared" si="309"/>
        <v>-76194.787679769797</v>
      </c>
      <c r="FZ97" s="164">
        <f t="shared" si="298"/>
        <v>-69562.999026990001</v>
      </c>
      <c r="GA97" s="2">
        <f t="shared" si="309"/>
        <v>-41025.436692019997</v>
      </c>
      <c r="GB97" s="2">
        <f t="shared" si="337"/>
        <v>339601.05933402001</v>
      </c>
      <c r="GC97" s="2">
        <f t="shared" si="322"/>
        <v>2409.4372298299859</v>
      </c>
      <c r="GD97" s="2">
        <f t="shared" si="299"/>
        <v>-81166.354568889976</v>
      </c>
      <c r="GE97" s="2">
        <f t="shared" si="300"/>
        <v>20116.535802769999</v>
      </c>
      <c r="GF97" s="2">
        <f t="shared" si="300"/>
        <v>-69919.488698589499</v>
      </c>
      <c r="GG97" s="2">
        <f t="shared" si="301"/>
        <v>-74520.894823960494</v>
      </c>
      <c r="GH97" s="2">
        <f t="shared" si="302"/>
        <v>73031.998080720194</v>
      </c>
      <c r="GI97" s="2">
        <f t="shared" si="303"/>
        <v>16105.265618439764</v>
      </c>
      <c r="GJ97" s="2">
        <f t="shared" si="304"/>
        <v>-53727.347415800206</v>
      </c>
      <c r="GK97" s="2">
        <f t="shared" si="304"/>
        <v>-168939.1888629077</v>
      </c>
    </row>
    <row r="98" spans="1:193" x14ac:dyDescent="0.25">
      <c r="A98" s="81" t="s">
        <v>178</v>
      </c>
      <c r="B98" s="2">
        <f t="shared" si="257"/>
        <v>-45917.5</v>
      </c>
      <c r="C98" s="2">
        <f t="shared" si="324"/>
        <v>2132.0000000000291</v>
      </c>
      <c r="D98" s="2">
        <f t="shared" si="324"/>
        <v>-31086.900000000052</v>
      </c>
      <c r="E98" s="2">
        <f t="shared" si="324"/>
        <v>39175.699999999953</v>
      </c>
      <c r="F98" s="2">
        <f t="shared" si="324"/>
        <v>9072.7000000000698</v>
      </c>
      <c r="G98" s="2">
        <f t="shared" si="324"/>
        <v>25375.199999999953</v>
      </c>
      <c r="H98" s="2">
        <f t="shared" si="324"/>
        <v>-12992.59999999986</v>
      </c>
      <c r="I98" s="2">
        <f t="shared" si="324"/>
        <v>17625.09999999986</v>
      </c>
      <c r="J98" s="2">
        <f t="shared" si="324"/>
        <v>-67740.899999999907</v>
      </c>
      <c r="K98" s="2">
        <f t="shared" si="324"/>
        <v>31159.199999999953</v>
      </c>
      <c r="L98" s="2">
        <f t="shared" si="324"/>
        <v>23267.399999999907</v>
      </c>
      <c r="M98" s="2">
        <f t="shared" si="324"/>
        <v>-4841.5999999998603</v>
      </c>
      <c r="N98" s="2">
        <f t="shared" si="259"/>
        <v>-18652.100000000006</v>
      </c>
      <c r="O98" s="2">
        <f t="shared" si="325"/>
        <v>15028.800000000017</v>
      </c>
      <c r="P98" s="2">
        <f t="shared" si="325"/>
        <v>-19614.599999999977</v>
      </c>
      <c r="Q98" s="2">
        <f t="shared" si="325"/>
        <v>51903.299999999872</v>
      </c>
      <c r="R98" s="2">
        <f t="shared" si="325"/>
        <v>24546.70000000007</v>
      </c>
      <c r="S98" s="2">
        <f t="shared" si="325"/>
        <v>39915.209999999963</v>
      </c>
      <c r="T98" s="2">
        <f t="shared" si="325"/>
        <v>32275.79999999993</v>
      </c>
      <c r="U98" s="2">
        <f t="shared" si="325"/>
        <v>21042.199999999953</v>
      </c>
      <c r="V98" s="2">
        <f t="shared" si="325"/>
        <v>-45315.699999999953</v>
      </c>
      <c r="W98" s="2">
        <f t="shared" si="325"/>
        <v>36775.600000000093</v>
      </c>
      <c r="X98" s="2">
        <f t="shared" si="325"/>
        <v>27642.199999999953</v>
      </c>
      <c r="Y98" s="2">
        <f t="shared" si="325"/>
        <v>88408.40000000014</v>
      </c>
      <c r="Z98" s="2">
        <f t="shared" si="261"/>
        <v>-5246.8999999999942</v>
      </c>
      <c r="AA98" s="2">
        <f t="shared" si="326"/>
        <v>30049.699999999983</v>
      </c>
      <c r="AB98" s="2">
        <f t="shared" si="326"/>
        <v>51576.799999999988</v>
      </c>
      <c r="AC98" s="2">
        <f t="shared" si="326"/>
        <v>94637.79999999993</v>
      </c>
      <c r="AD98" s="2">
        <f t="shared" si="326"/>
        <v>18472.000000000116</v>
      </c>
      <c r="AE98" s="2">
        <f t="shared" si="326"/>
        <v>45477.900000000023</v>
      </c>
      <c r="AF98" s="2">
        <f t="shared" si="326"/>
        <v>66269.799999999814</v>
      </c>
      <c r="AG98" s="2">
        <f t="shared" si="326"/>
        <v>11247.300000000047</v>
      </c>
      <c r="AH98" s="2">
        <f t="shared" si="326"/>
        <v>-18487.699999999721</v>
      </c>
      <c r="AI98" s="2">
        <f t="shared" si="326"/>
        <v>70277.899999999674</v>
      </c>
      <c r="AJ98" s="2">
        <f t="shared" si="326"/>
        <v>-25323.499999999767</v>
      </c>
      <c r="AK98" s="2">
        <f t="shared" si="326"/>
        <v>30796.5</v>
      </c>
      <c r="AL98" s="2">
        <f t="shared" si="263"/>
        <v>-32847</v>
      </c>
      <c r="AM98" s="2">
        <f t="shared" si="327"/>
        <v>-20826.099999999977</v>
      </c>
      <c r="AN98" s="2">
        <f t="shared" si="327"/>
        <v>-7978.5</v>
      </c>
      <c r="AO98" s="2">
        <f t="shared" si="327"/>
        <v>4952.6999999999534</v>
      </c>
      <c r="AP98" s="2">
        <f t="shared" si="327"/>
        <v>-34052.5</v>
      </c>
      <c r="AQ98" s="2">
        <f t="shared" si="327"/>
        <v>-8407.4000000000233</v>
      </c>
      <c r="AR98" s="2">
        <f t="shared" si="327"/>
        <v>-81.999999999767169</v>
      </c>
      <c r="AS98" s="2">
        <f t="shared" si="327"/>
        <v>-35015.90000000014</v>
      </c>
      <c r="AT98" s="2">
        <f t="shared" si="327"/>
        <v>-56567.5</v>
      </c>
      <c r="AU98" s="2">
        <f t="shared" si="327"/>
        <v>11235.5</v>
      </c>
      <c r="AV98" s="2">
        <f t="shared" si="327"/>
        <v>-47212.800000000047</v>
      </c>
      <c r="AW98" s="2">
        <f t="shared" si="327"/>
        <v>-48865.100000000093</v>
      </c>
      <c r="AX98" s="2">
        <f t="shared" si="265"/>
        <v>-81341.799999999988</v>
      </c>
      <c r="AY98" s="2">
        <f t="shared" si="328"/>
        <v>-83223.299999999988</v>
      </c>
      <c r="AZ98" s="2">
        <f t="shared" si="328"/>
        <v>-43647.199999999953</v>
      </c>
      <c r="BA98" s="2">
        <f t="shared" si="328"/>
        <v>-5072.0000000001164</v>
      </c>
      <c r="BB98" s="2">
        <f t="shared" si="328"/>
        <v>-40921.599999999977</v>
      </c>
      <c r="BC98" s="2">
        <f t="shared" si="328"/>
        <v>-15043.599999999977</v>
      </c>
      <c r="BD98" s="2">
        <f t="shared" si="328"/>
        <v>-35102.90000000014</v>
      </c>
      <c r="BE98" s="2">
        <f t="shared" si="328"/>
        <v>-31945.399999999907</v>
      </c>
      <c r="BF98" s="2">
        <f t="shared" si="328"/>
        <v>-76177.499999999767</v>
      </c>
      <c r="BG98" s="2">
        <f t="shared" si="328"/>
        <v>-5512.3999999999069</v>
      </c>
      <c r="BH98" s="2">
        <f t="shared" si="328"/>
        <v>-56648.5</v>
      </c>
      <c r="BI98" s="2">
        <f t="shared" si="328"/>
        <v>-72230.300000000279</v>
      </c>
      <c r="BJ98" s="2">
        <f t="shared" si="267"/>
        <v>-134841.30000000002</v>
      </c>
      <c r="BK98" s="2">
        <f t="shared" si="329"/>
        <v>-75142.399999999994</v>
      </c>
      <c r="BL98" s="2">
        <f t="shared" si="329"/>
        <v>-53074.000000000058</v>
      </c>
      <c r="BM98" s="2">
        <f t="shared" si="329"/>
        <v>-43185.5</v>
      </c>
      <c r="BN98" s="2">
        <f t="shared" si="329"/>
        <v>-27123.599999999744</v>
      </c>
      <c r="BO98" s="2">
        <f t="shared" si="329"/>
        <v>-1123.9000000003725</v>
      </c>
      <c r="BP98" s="2">
        <f t="shared" si="329"/>
        <v>-68379.199999999721</v>
      </c>
      <c r="BQ98" s="2">
        <f t="shared" si="329"/>
        <v>-21135.900000000373</v>
      </c>
      <c r="BR98" s="2">
        <f t="shared" si="329"/>
        <v>-58828.299999999814</v>
      </c>
      <c r="BS98" s="2">
        <f t="shared" si="329"/>
        <v>-45091.5</v>
      </c>
      <c r="BT98" s="2">
        <f t="shared" si="329"/>
        <v>-19118.299999999814</v>
      </c>
      <c r="BU98" s="2">
        <f t="shared" si="329"/>
        <v>5018.4999999995343</v>
      </c>
      <c r="BV98" s="2">
        <f t="shared" si="269"/>
        <v>-150593.60000000001</v>
      </c>
      <c r="BW98" s="2">
        <f t="shared" si="330"/>
        <v>-82963.699999999983</v>
      </c>
      <c r="BX98" s="2">
        <f t="shared" si="330"/>
        <v>-28863.800000000105</v>
      </c>
      <c r="BY98" s="2">
        <f t="shared" si="330"/>
        <v>-43532.999999999884</v>
      </c>
      <c r="BZ98" s="2">
        <f t="shared" si="330"/>
        <v>-31972.29999999993</v>
      </c>
      <c r="CA98" s="2">
        <f t="shared" si="330"/>
        <v>-15553.100000000093</v>
      </c>
      <c r="CB98" s="2">
        <f t="shared" si="330"/>
        <v>-64270.299999999814</v>
      </c>
      <c r="CC98" s="2">
        <f t="shared" si="330"/>
        <v>-61336.899999999907</v>
      </c>
      <c r="CD98" s="2">
        <f t="shared" si="330"/>
        <v>-52403.200000000186</v>
      </c>
      <c r="CE98" s="2">
        <f t="shared" si="330"/>
        <v>-36858.500000000466</v>
      </c>
      <c r="CF98" s="2">
        <f t="shared" si="330"/>
        <v>-61569.899999999441</v>
      </c>
      <c r="CG98" s="2">
        <f t="shared" si="330"/>
        <v>-43369.600000000093</v>
      </c>
      <c r="CH98" s="2">
        <f t="shared" si="271"/>
        <v>-175497.3</v>
      </c>
      <c r="CI98" s="2">
        <f t="shared" si="331"/>
        <v>-63346.100000000035</v>
      </c>
      <c r="CJ98" s="2">
        <f t="shared" si="331"/>
        <v>-18156.09999999986</v>
      </c>
      <c r="CK98" s="2">
        <f t="shared" si="331"/>
        <v>-72321.900000000023</v>
      </c>
      <c r="CL98" s="2">
        <f t="shared" si="331"/>
        <v>-69347.100000000093</v>
      </c>
      <c r="CM98" s="2">
        <f t="shared" si="331"/>
        <v>-44625.299999999814</v>
      </c>
      <c r="CN98" s="2">
        <f t="shared" si="331"/>
        <v>-128278.70000000019</v>
      </c>
      <c r="CO98" s="2">
        <f t="shared" si="331"/>
        <v>-72304.099999999627</v>
      </c>
      <c r="CP98" s="2">
        <f t="shared" si="331"/>
        <v>-83558.100000000093</v>
      </c>
      <c r="CQ98" s="2">
        <f t="shared" si="331"/>
        <v>-39530.700000000186</v>
      </c>
      <c r="CR98" s="2">
        <f t="shared" si="331"/>
        <v>-81603.299999999814</v>
      </c>
      <c r="CS98" s="2">
        <f t="shared" si="331"/>
        <v>-87075.899999999907</v>
      </c>
      <c r="CT98" s="2">
        <f t="shared" si="273"/>
        <v>-185718.5</v>
      </c>
      <c r="CU98" s="2">
        <f t="shared" si="332"/>
        <v>-90960.400000000023</v>
      </c>
      <c r="CV98" s="2">
        <f t="shared" si="332"/>
        <v>-37799.099999999977</v>
      </c>
      <c r="CW98" s="2">
        <f t="shared" si="332"/>
        <v>-31880</v>
      </c>
      <c r="CX98" s="2">
        <f t="shared" si="332"/>
        <v>-84431.100000000093</v>
      </c>
      <c r="CY98" s="2">
        <f t="shared" si="332"/>
        <v>-72436.999999999767</v>
      </c>
      <c r="CZ98" s="2">
        <f t="shared" si="332"/>
        <v>-104011.19999999995</v>
      </c>
      <c r="DA98" s="2">
        <f t="shared" si="332"/>
        <v>-75567</v>
      </c>
      <c r="DB98" s="2">
        <f t="shared" si="332"/>
        <v>-93524.000000000466</v>
      </c>
      <c r="DC98" s="2">
        <f t="shared" si="332"/>
        <v>-107207.89999999991</v>
      </c>
      <c r="DD98" s="2">
        <f t="shared" si="332"/>
        <v>-101070.10000000009</v>
      </c>
      <c r="DE98" s="2">
        <f t="shared" si="332"/>
        <v>-78984.199999999255</v>
      </c>
      <c r="DF98" s="2">
        <f t="shared" si="275"/>
        <v>-206578.8</v>
      </c>
      <c r="DG98" s="2">
        <f t="shared" si="333"/>
        <v>-54480.499999999942</v>
      </c>
      <c r="DH98" s="2">
        <f t="shared" si="333"/>
        <v>-73268</v>
      </c>
      <c r="DI98" s="2">
        <f t="shared" si="333"/>
        <v>-55735.499999999884</v>
      </c>
      <c r="DJ98" s="2">
        <f t="shared" si="333"/>
        <v>-108848.60000000009</v>
      </c>
      <c r="DK98" s="2">
        <f t="shared" si="333"/>
        <v>-89943.200000000186</v>
      </c>
      <c r="DL98" s="2">
        <f t="shared" si="333"/>
        <v>-101465.39999999991</v>
      </c>
      <c r="DM98" s="2">
        <f t="shared" si="333"/>
        <v>-59254.020000000019</v>
      </c>
      <c r="DN98" s="2">
        <f t="shared" si="333"/>
        <v>-135480.58000000007</v>
      </c>
      <c r="DO98" s="2">
        <f t="shared" si="333"/>
        <v>-92534.100000000093</v>
      </c>
      <c r="DP98" s="2">
        <f t="shared" si="333"/>
        <v>-70788.199999999255</v>
      </c>
      <c r="DQ98" s="2">
        <f t="shared" si="333"/>
        <v>-88791.100000000559</v>
      </c>
      <c r="DR98" s="2">
        <f t="shared" si="277"/>
        <v>-192657</v>
      </c>
      <c r="DS98" s="2">
        <f t="shared" si="334"/>
        <v>-59567</v>
      </c>
      <c r="DT98" s="2">
        <f t="shared" si="334"/>
        <v>-70852.899999999907</v>
      </c>
      <c r="DU98" s="2">
        <f t="shared" si="334"/>
        <v>-81352.100000000093</v>
      </c>
      <c r="DV98" s="2">
        <f t="shared" si="334"/>
        <v>-69843.899999999907</v>
      </c>
      <c r="DW98" s="2">
        <f t="shared" si="334"/>
        <v>-43533.700000000186</v>
      </c>
      <c r="DX98" s="2">
        <f t="shared" si="334"/>
        <v>-88401.199999999721</v>
      </c>
      <c r="DY98" s="2">
        <f t="shared" si="334"/>
        <v>-77624.399999999907</v>
      </c>
      <c r="DZ98" s="2">
        <f t="shared" si="334"/>
        <v>-121148.30000000028</v>
      </c>
      <c r="EA98" s="2">
        <f t="shared" si="334"/>
        <v>-123940</v>
      </c>
      <c r="EB98" s="2">
        <f t="shared" si="334"/>
        <v>-67444.400000000373</v>
      </c>
      <c r="EC98" s="2">
        <f t="shared" si="334"/>
        <v>-67288.999999999069</v>
      </c>
      <c r="ED98" s="2">
        <f t="shared" si="279"/>
        <v>-166116.99999999994</v>
      </c>
      <c r="EE98" s="2">
        <f t="shared" si="335"/>
        <v>-91046.900000000081</v>
      </c>
      <c r="EF98" s="2">
        <f t="shared" si="335"/>
        <v>-50647.20000000007</v>
      </c>
      <c r="EG98" s="2">
        <f t="shared" si="305"/>
        <v>-132904.30000000005</v>
      </c>
      <c r="EH98" s="2">
        <f t="shared" si="305"/>
        <v>-96946.300000000047</v>
      </c>
      <c r="EI98" s="2">
        <f t="shared" si="305"/>
        <v>-55587.600000000093</v>
      </c>
      <c r="EJ98" s="2">
        <f t="shared" si="305"/>
        <v>-111449.60000000009</v>
      </c>
      <c r="EK98" s="2">
        <f t="shared" si="305"/>
        <v>-80297.099999999627</v>
      </c>
      <c r="EL98" s="2">
        <f t="shared" si="336"/>
        <v>-187750.5</v>
      </c>
      <c r="EM98" s="2">
        <f t="shared" si="336"/>
        <v>-191375.79999999981</v>
      </c>
      <c r="EN98" s="2">
        <f t="shared" si="282"/>
        <v>-59899.5</v>
      </c>
      <c r="EO98" s="2">
        <f t="shared" si="283"/>
        <v>-154429.39999999944</v>
      </c>
      <c r="EP98" s="2">
        <f t="shared" si="284"/>
        <v>-215178.09999999998</v>
      </c>
      <c r="EQ98" s="2">
        <f t="shared" si="285"/>
        <v>-104345.60000000009</v>
      </c>
      <c r="ER98" s="2">
        <f t="shared" si="286"/>
        <v>-134525.09999999998</v>
      </c>
      <c r="ES98" s="2">
        <f t="shared" si="287"/>
        <v>-112495.29999999981</v>
      </c>
      <c r="ET98" s="2">
        <f t="shared" si="287"/>
        <v>-159732.20000000019</v>
      </c>
      <c r="EU98" s="2">
        <f t="shared" si="287"/>
        <v>-80832.300000000047</v>
      </c>
      <c r="EV98" s="2">
        <f t="shared" si="287"/>
        <v>-114023.89999999991</v>
      </c>
      <c r="EW98" s="2">
        <f t="shared" si="287"/>
        <v>-118292.79999999981</v>
      </c>
      <c r="EX98" s="2">
        <f t="shared" si="307"/>
        <v>-209055.89999999991</v>
      </c>
      <c r="EY98" s="2">
        <f t="shared" si="307"/>
        <v>-184304.90000000037</v>
      </c>
      <c r="EZ98" s="2">
        <f t="shared" si="307"/>
        <v>-117956.09999999963</v>
      </c>
      <c r="FA98" s="2">
        <f t="shared" si="307"/>
        <v>-38986.100000001024</v>
      </c>
      <c r="FB98" s="2">
        <f t="shared" si="289"/>
        <v>-165075.29999999999</v>
      </c>
      <c r="FC98" s="2">
        <f t="shared" si="290"/>
        <v>-123947.29999999999</v>
      </c>
      <c r="FD98" s="2">
        <f t="shared" si="290"/>
        <v>-134950.40000000002</v>
      </c>
      <c r="FE98" s="2">
        <f t="shared" si="290"/>
        <v>-195808.19999999995</v>
      </c>
      <c r="FF98" s="2">
        <f t="shared" si="290"/>
        <v>-138461.60000000009</v>
      </c>
      <c r="FG98" s="2">
        <f t="shared" si="290"/>
        <v>-91844.79999999993</v>
      </c>
      <c r="FH98" s="2">
        <f t="shared" si="291"/>
        <v>-246212.20000000007</v>
      </c>
      <c r="FI98" s="2">
        <f t="shared" si="308"/>
        <v>-111235.59999999986</v>
      </c>
      <c r="FJ98" s="2">
        <f t="shared" si="308"/>
        <v>-194932.40000000014</v>
      </c>
      <c r="FK98" s="2">
        <f t="shared" si="293"/>
        <v>-154413.89999999991</v>
      </c>
      <c r="FL98" s="2">
        <f t="shared" si="294"/>
        <v>-112946.40000000014</v>
      </c>
      <c r="FM98" s="2">
        <f t="shared" si="294"/>
        <v>-204071.17317549</v>
      </c>
      <c r="FN98" s="2">
        <f t="shared" si="295"/>
        <v>-156646.9</v>
      </c>
      <c r="FO98" s="2">
        <f t="shared" si="296"/>
        <v>-179651.33890554003</v>
      </c>
      <c r="FP98" s="2">
        <f t="shared" si="296"/>
        <v>-139848.13832352997</v>
      </c>
      <c r="FQ98" s="2">
        <f t="shared" si="296"/>
        <v>-205842.07145796</v>
      </c>
      <c r="FR98" s="2">
        <f t="shared" si="296"/>
        <v>-299371.59320878994</v>
      </c>
      <c r="FS98" s="2">
        <f t="shared" si="296"/>
        <v>-284197.80478741007</v>
      </c>
      <c r="FT98" s="2">
        <f t="shared" si="309"/>
        <v>-235250.02916972991</v>
      </c>
      <c r="FU98" s="2">
        <f t="shared" si="309"/>
        <v>-357027.01292044017</v>
      </c>
      <c r="FV98" s="2">
        <f t="shared" si="309"/>
        <v>-264316.23264995986</v>
      </c>
      <c r="FW98" s="2">
        <f t="shared" si="309"/>
        <v>-145562.88223251002</v>
      </c>
      <c r="FX98" s="2">
        <f t="shared" si="309"/>
        <v>-123828.81806644984</v>
      </c>
      <c r="FY98" s="2">
        <f t="shared" si="309"/>
        <v>-151382.58550090017</v>
      </c>
      <c r="FZ98" s="164">
        <f t="shared" si="298"/>
        <v>-174374.05320158001</v>
      </c>
      <c r="GA98" s="2">
        <f t="shared" si="309"/>
        <v>-222740.52567512996</v>
      </c>
      <c r="GB98" s="2">
        <f t="shared" si="337"/>
        <v>118601.74570299999</v>
      </c>
      <c r="GC98" s="2">
        <f t="shared" si="322"/>
        <v>-36880.817312540021</v>
      </c>
      <c r="GD98" s="2">
        <f t="shared" si="299"/>
        <v>-80818.452413149993</v>
      </c>
      <c r="GE98" s="2">
        <f t="shared" si="300"/>
        <v>-112338.42494520999</v>
      </c>
      <c r="GF98" s="2">
        <f t="shared" si="300"/>
        <v>-170528.3920643797</v>
      </c>
      <c r="GG98" s="2">
        <f t="shared" si="301"/>
        <v>-322426.39834226994</v>
      </c>
      <c r="GH98" s="2">
        <f t="shared" si="302"/>
        <v>-116044.84699589014</v>
      </c>
      <c r="GI98" s="2">
        <f t="shared" si="303"/>
        <v>-461.82366329990327</v>
      </c>
      <c r="GJ98" s="2">
        <f t="shared" si="304"/>
        <v>-67244.618733730167</v>
      </c>
      <c r="GK98" s="2">
        <f t="shared" si="304"/>
        <v>-231580.33124120906</v>
      </c>
    </row>
    <row r="99" spans="1:193" x14ac:dyDescent="0.25">
      <c r="A99" s="80" t="s">
        <v>179</v>
      </c>
      <c r="B99" s="2">
        <f t="shared" si="257"/>
        <v>-48329.100000000006</v>
      </c>
      <c r="C99" s="2">
        <f t="shared" si="324"/>
        <v>-1167.5</v>
      </c>
      <c r="D99" s="2">
        <f t="shared" si="324"/>
        <v>-37319.499999999971</v>
      </c>
      <c r="E99" s="2">
        <f t="shared" si="324"/>
        <v>32872.099999999977</v>
      </c>
      <c r="F99" s="2">
        <f t="shared" si="324"/>
        <v>-683.30000000004657</v>
      </c>
      <c r="G99" s="2">
        <f t="shared" si="324"/>
        <v>20843</v>
      </c>
      <c r="H99" s="2">
        <f t="shared" si="324"/>
        <v>-17710.29999999993</v>
      </c>
      <c r="I99" s="2">
        <f t="shared" si="324"/>
        <v>12521.599999999977</v>
      </c>
      <c r="J99" s="2">
        <f t="shared" si="324"/>
        <v>-76481.299999999814</v>
      </c>
      <c r="K99" s="2">
        <f t="shared" si="324"/>
        <v>22707.899999999907</v>
      </c>
      <c r="L99" s="2">
        <f t="shared" si="324"/>
        <v>5089.4999999997672</v>
      </c>
      <c r="M99" s="2">
        <f t="shared" si="324"/>
        <v>-33400.899999999674</v>
      </c>
      <c r="N99" s="2">
        <f t="shared" si="259"/>
        <v>-23714.5</v>
      </c>
      <c r="O99" s="2">
        <f t="shared" si="325"/>
        <v>10828.600000000035</v>
      </c>
      <c r="P99" s="2">
        <f t="shared" si="325"/>
        <v>-30605.20000000007</v>
      </c>
      <c r="Q99" s="2">
        <f t="shared" si="325"/>
        <v>45959.799999999988</v>
      </c>
      <c r="R99" s="2">
        <f t="shared" si="325"/>
        <v>8266.5999999999767</v>
      </c>
      <c r="S99" s="2">
        <f t="shared" si="325"/>
        <v>29064.310000000056</v>
      </c>
      <c r="T99" s="2">
        <f t="shared" si="325"/>
        <v>12618.800000000163</v>
      </c>
      <c r="U99" s="2">
        <f t="shared" si="325"/>
        <v>7531.1999999999534</v>
      </c>
      <c r="V99" s="2">
        <f t="shared" si="325"/>
        <v>-61854.399999999907</v>
      </c>
      <c r="W99" s="2">
        <f t="shared" si="325"/>
        <v>22934.499999999767</v>
      </c>
      <c r="X99" s="2">
        <f t="shared" si="325"/>
        <v>6766.1000000000931</v>
      </c>
      <c r="Y99" s="2">
        <f t="shared" si="325"/>
        <v>49773.399999999907</v>
      </c>
      <c r="Z99" s="2">
        <f t="shared" si="261"/>
        <v>-6956</v>
      </c>
      <c r="AA99" s="2">
        <f t="shared" si="326"/>
        <v>20406.700000000012</v>
      </c>
      <c r="AB99" s="2">
        <f t="shared" si="326"/>
        <v>31726.799999999988</v>
      </c>
      <c r="AC99" s="2">
        <f t="shared" si="326"/>
        <v>56045.099999999977</v>
      </c>
      <c r="AD99" s="2">
        <f t="shared" si="326"/>
        <v>9617.3000000000466</v>
      </c>
      <c r="AE99" s="2">
        <f t="shared" si="326"/>
        <v>21934.800000000163</v>
      </c>
      <c r="AF99" s="2">
        <f t="shared" si="326"/>
        <v>30013.779999999795</v>
      </c>
      <c r="AG99" s="2">
        <f t="shared" si="326"/>
        <v>3751.5</v>
      </c>
      <c r="AH99" s="2">
        <f t="shared" si="326"/>
        <v>-61662.200000000186</v>
      </c>
      <c r="AI99" s="2">
        <f t="shared" si="326"/>
        <v>53856.600000000093</v>
      </c>
      <c r="AJ99" s="2">
        <f t="shared" si="326"/>
        <v>-38026.199999999953</v>
      </c>
      <c r="AK99" s="2">
        <f t="shared" si="326"/>
        <v>-91109.499999999767</v>
      </c>
      <c r="AL99" s="2">
        <f t="shared" si="263"/>
        <v>-60324.100000000006</v>
      </c>
      <c r="AM99" s="2">
        <f t="shared" si="327"/>
        <v>-29744.399999999994</v>
      </c>
      <c r="AN99" s="2">
        <f t="shared" si="327"/>
        <v>-16086.70000000007</v>
      </c>
      <c r="AO99" s="2">
        <f t="shared" si="327"/>
        <v>-21089</v>
      </c>
      <c r="AP99" s="2">
        <f t="shared" si="327"/>
        <v>-57927.599999999977</v>
      </c>
      <c r="AQ99" s="2">
        <f t="shared" si="327"/>
        <v>-20975.899999999907</v>
      </c>
      <c r="AR99" s="2">
        <f t="shared" si="327"/>
        <v>-36889.399999999907</v>
      </c>
      <c r="AS99" s="2">
        <f t="shared" si="327"/>
        <v>-54755.100000000093</v>
      </c>
      <c r="AT99" s="2">
        <f t="shared" si="327"/>
        <v>-79089.800000000047</v>
      </c>
      <c r="AU99" s="2">
        <f t="shared" si="327"/>
        <v>-7671.1000000000931</v>
      </c>
      <c r="AV99" s="2">
        <f t="shared" si="327"/>
        <v>-86932.59999999986</v>
      </c>
      <c r="AW99" s="2">
        <f t="shared" si="327"/>
        <v>-101554.49999999977</v>
      </c>
      <c r="AX99" s="2">
        <f t="shared" si="265"/>
        <v>-86888.099999999977</v>
      </c>
      <c r="AY99" s="2">
        <f t="shared" si="328"/>
        <v>-103626.59999999998</v>
      </c>
      <c r="AZ99" s="2">
        <f t="shared" si="328"/>
        <v>-70893.800000000047</v>
      </c>
      <c r="BA99" s="2">
        <f t="shared" si="328"/>
        <v>-31431.600000000093</v>
      </c>
      <c r="BB99" s="2">
        <f t="shared" si="328"/>
        <v>-63974.400000000023</v>
      </c>
      <c r="BC99" s="2">
        <f t="shared" si="328"/>
        <v>-46077.099999999977</v>
      </c>
      <c r="BD99" s="2">
        <f t="shared" si="328"/>
        <v>-56743.500000010012</v>
      </c>
      <c r="BE99" s="2">
        <f t="shared" si="328"/>
        <v>-41381.499999989988</v>
      </c>
      <c r="BF99" s="2">
        <f t="shared" si="328"/>
        <v>-108604.89999999991</v>
      </c>
      <c r="BG99" s="2">
        <f t="shared" si="328"/>
        <v>-35186.299999999814</v>
      </c>
      <c r="BH99" s="2">
        <f t="shared" si="328"/>
        <v>-116268</v>
      </c>
      <c r="BI99" s="2">
        <f t="shared" si="328"/>
        <v>-233206.90000000037</v>
      </c>
      <c r="BJ99" s="2">
        <f t="shared" si="267"/>
        <v>-136492.9</v>
      </c>
      <c r="BK99" s="2">
        <f t="shared" si="329"/>
        <v>-94434.099999999948</v>
      </c>
      <c r="BL99" s="2">
        <f t="shared" si="329"/>
        <v>-85255.800000000105</v>
      </c>
      <c r="BM99" s="2">
        <f t="shared" si="329"/>
        <v>-54142.400000099908</v>
      </c>
      <c r="BN99" s="2">
        <f t="shared" si="329"/>
        <v>-63121.199999899953</v>
      </c>
      <c r="BO99" s="2">
        <f t="shared" si="329"/>
        <v>-16688.800000000279</v>
      </c>
      <c r="BP99" s="2">
        <f t="shared" si="329"/>
        <v>-89175.000000009779</v>
      </c>
      <c r="BQ99" s="2">
        <f t="shared" si="329"/>
        <v>-44755.199999989942</v>
      </c>
      <c r="BR99" s="2">
        <f t="shared" si="329"/>
        <v>-85571.600000000093</v>
      </c>
      <c r="BS99" s="2">
        <f t="shared" si="329"/>
        <v>-74111.100000000093</v>
      </c>
      <c r="BT99" s="2">
        <f t="shared" si="329"/>
        <v>-45972.799999999814</v>
      </c>
      <c r="BU99" s="2">
        <f t="shared" si="329"/>
        <v>-55644.700000000186</v>
      </c>
      <c r="BV99" s="2">
        <f t="shared" si="269"/>
        <v>-169717.4</v>
      </c>
      <c r="BW99" s="2">
        <f t="shared" si="330"/>
        <v>-102821.4</v>
      </c>
      <c r="BX99" s="2">
        <f t="shared" si="330"/>
        <v>-42896.899999999965</v>
      </c>
      <c r="BY99" s="2">
        <f t="shared" si="330"/>
        <v>-51701.500000100001</v>
      </c>
      <c r="BZ99" s="2">
        <f t="shared" si="330"/>
        <v>-59083.399999909918</v>
      </c>
      <c r="CA99" s="2">
        <f t="shared" si="330"/>
        <v>-59532.200000000186</v>
      </c>
      <c r="CB99" s="2">
        <f t="shared" si="330"/>
        <v>-83196.800000089686</v>
      </c>
      <c r="CC99" s="2">
        <f t="shared" si="330"/>
        <v>-93281.700000000186</v>
      </c>
      <c r="CD99" s="2">
        <f t="shared" si="330"/>
        <v>-72486</v>
      </c>
      <c r="CE99" s="2">
        <f t="shared" si="330"/>
        <v>-61186.400000000373</v>
      </c>
      <c r="CF99" s="2">
        <f t="shared" si="330"/>
        <v>-111828.2999998997</v>
      </c>
      <c r="CG99" s="2">
        <f t="shared" si="330"/>
        <v>-92932.900000000373</v>
      </c>
      <c r="CH99" s="2">
        <f t="shared" si="271"/>
        <v>-211569.3</v>
      </c>
      <c r="CI99" s="2">
        <f t="shared" si="331"/>
        <v>-87947.700000000012</v>
      </c>
      <c r="CJ99" s="2">
        <f t="shared" si="331"/>
        <v>-51409.400000000023</v>
      </c>
      <c r="CK99" s="2">
        <f t="shared" si="331"/>
        <v>-88379.699999999837</v>
      </c>
      <c r="CL99" s="2">
        <f t="shared" si="331"/>
        <v>-82631.100000000326</v>
      </c>
      <c r="CM99" s="2">
        <f t="shared" si="331"/>
        <v>-55108.599999999627</v>
      </c>
      <c r="CN99" s="2">
        <f t="shared" si="331"/>
        <v>-160563.60000000009</v>
      </c>
      <c r="CO99" s="2">
        <f t="shared" si="331"/>
        <v>-103871.79999999981</v>
      </c>
      <c r="CP99" s="2">
        <f t="shared" si="331"/>
        <v>-93691.300000000279</v>
      </c>
      <c r="CQ99" s="2">
        <f t="shared" si="331"/>
        <v>-86712</v>
      </c>
      <c r="CR99" s="2">
        <f t="shared" si="331"/>
        <v>-115486.39999999991</v>
      </c>
      <c r="CS99" s="2">
        <f t="shared" si="331"/>
        <v>-197612.69999999972</v>
      </c>
      <c r="CT99" s="2">
        <f t="shared" si="273"/>
        <v>-194534.59999999998</v>
      </c>
      <c r="CU99" s="2">
        <f t="shared" si="332"/>
        <v>-131290.50000000012</v>
      </c>
      <c r="CV99" s="2">
        <f t="shared" si="332"/>
        <v>-80321.59999999986</v>
      </c>
      <c r="CW99" s="2">
        <f t="shared" si="332"/>
        <v>-57443.300000000047</v>
      </c>
      <c r="CX99" s="2">
        <f t="shared" si="332"/>
        <v>-116448</v>
      </c>
      <c r="CY99" s="2">
        <f t="shared" si="332"/>
        <v>-119517.59999999986</v>
      </c>
      <c r="CZ99" s="2">
        <f t="shared" si="332"/>
        <v>-155427.09999999986</v>
      </c>
      <c r="DA99" s="2">
        <f t="shared" si="332"/>
        <v>-90821.400000000373</v>
      </c>
      <c r="DB99" s="2">
        <f t="shared" si="332"/>
        <v>-126702.10000000009</v>
      </c>
      <c r="DC99" s="2">
        <f t="shared" si="332"/>
        <v>-126835.29999999981</v>
      </c>
      <c r="DD99" s="2">
        <f t="shared" si="332"/>
        <v>-152383.39999999991</v>
      </c>
      <c r="DE99" s="2">
        <f t="shared" si="332"/>
        <v>-175273.20000000019</v>
      </c>
      <c r="DF99" s="2">
        <f t="shared" si="275"/>
        <v>-222581.10000000003</v>
      </c>
      <c r="DG99" s="2">
        <f t="shared" si="333"/>
        <v>-66289.499999999942</v>
      </c>
      <c r="DH99" s="2">
        <f t="shared" si="333"/>
        <v>-154556.40000000002</v>
      </c>
      <c r="DI99" s="2">
        <f t="shared" si="333"/>
        <v>-90311</v>
      </c>
      <c r="DJ99" s="2">
        <f t="shared" si="333"/>
        <v>-139623.40000000014</v>
      </c>
      <c r="DK99" s="2">
        <f t="shared" si="333"/>
        <v>-129882.59999999986</v>
      </c>
      <c r="DL99" s="2">
        <f t="shared" si="333"/>
        <v>-127613.10000000009</v>
      </c>
      <c r="DM99" s="2">
        <f t="shared" si="333"/>
        <v>-121709.91999999993</v>
      </c>
      <c r="DN99" s="2">
        <f t="shared" si="333"/>
        <v>-176531.2799999998</v>
      </c>
      <c r="DO99" s="2">
        <f t="shared" si="333"/>
        <v>-118764.30000000075</v>
      </c>
      <c r="DP99" s="2">
        <f t="shared" si="333"/>
        <v>-98492.599999999162</v>
      </c>
      <c r="DQ99" s="2">
        <f t="shared" si="333"/>
        <v>-219808.00000000047</v>
      </c>
      <c r="DR99" s="2">
        <f t="shared" si="277"/>
        <v>-194498.59999999998</v>
      </c>
      <c r="DS99" s="2">
        <f t="shared" si="334"/>
        <v>-114820.09999999998</v>
      </c>
      <c r="DT99" s="2">
        <f t="shared" si="334"/>
        <v>-80364.5</v>
      </c>
      <c r="DU99" s="2">
        <f t="shared" si="334"/>
        <v>-105596.19999999995</v>
      </c>
      <c r="DV99" s="2">
        <f t="shared" si="334"/>
        <v>-92012.600000000093</v>
      </c>
      <c r="DW99" s="2">
        <f t="shared" si="334"/>
        <v>-94594.400000000373</v>
      </c>
      <c r="DX99" s="2">
        <f t="shared" si="334"/>
        <v>-114560.89999999944</v>
      </c>
      <c r="DY99" s="2">
        <f t="shared" si="334"/>
        <v>-99037.700000000186</v>
      </c>
      <c r="DZ99" s="2">
        <f t="shared" si="334"/>
        <v>-164871.20000000019</v>
      </c>
      <c r="EA99" s="2">
        <f t="shared" si="334"/>
        <v>-162837.69999999925</v>
      </c>
      <c r="EB99" s="2">
        <f t="shared" si="334"/>
        <v>-129075.90000000037</v>
      </c>
      <c r="EC99" s="2">
        <f t="shared" si="334"/>
        <v>-282155.80000000075</v>
      </c>
      <c r="ED99" s="2">
        <f t="shared" si="279"/>
        <v>-185061</v>
      </c>
      <c r="EE99" s="2">
        <f t="shared" si="335"/>
        <v>-139277.79999999993</v>
      </c>
      <c r="EF99" s="2">
        <f t="shared" si="335"/>
        <v>-85430.400000000023</v>
      </c>
      <c r="EG99" s="2">
        <f t="shared" si="305"/>
        <v>-161150.80000000005</v>
      </c>
      <c r="EH99" s="2">
        <f t="shared" si="305"/>
        <v>-149308.69999999995</v>
      </c>
      <c r="EI99" s="2">
        <f t="shared" si="305"/>
        <v>-85722.999999999767</v>
      </c>
      <c r="EJ99" s="2">
        <f t="shared" si="305"/>
        <v>-150881</v>
      </c>
      <c r="EK99" s="2">
        <f t="shared" si="305"/>
        <v>-101842.40000000037</v>
      </c>
      <c r="EL99" s="2">
        <f t="shared" si="336"/>
        <v>-252180.80000000028</v>
      </c>
      <c r="EM99" s="2">
        <f t="shared" si="336"/>
        <v>-217115.79999999981</v>
      </c>
      <c r="EN99" s="2">
        <f t="shared" si="282"/>
        <v>-124909</v>
      </c>
      <c r="EO99" s="2">
        <f t="shared" si="283"/>
        <v>-368221</v>
      </c>
      <c r="EP99" s="2">
        <f t="shared" si="284"/>
        <v>-221005.90000000002</v>
      </c>
      <c r="EQ99" s="2">
        <f t="shared" si="285"/>
        <v>-126895.90000000002</v>
      </c>
      <c r="ER99" s="2">
        <f t="shared" si="286"/>
        <v>-177810.30000000005</v>
      </c>
      <c r="ES99" s="2">
        <f t="shared" si="287"/>
        <v>-144174.89999999991</v>
      </c>
      <c r="ET99" s="2">
        <f t="shared" si="287"/>
        <v>-225333</v>
      </c>
      <c r="EU99" s="2">
        <f t="shared" si="287"/>
        <v>-98331</v>
      </c>
      <c r="EV99" s="2">
        <f t="shared" si="287"/>
        <v>-160342.19999999972</v>
      </c>
      <c r="EW99" s="2">
        <f t="shared" si="287"/>
        <v>-142799.30000000028</v>
      </c>
      <c r="EX99" s="2">
        <f t="shared" si="307"/>
        <v>-251165.40000000037</v>
      </c>
      <c r="EY99" s="2">
        <f t="shared" si="307"/>
        <v>-211400.89999999991</v>
      </c>
      <c r="EZ99" s="2">
        <f t="shared" si="307"/>
        <v>-165782.29999999981</v>
      </c>
      <c r="FA99" s="2">
        <f t="shared" si="307"/>
        <v>-113470.50000000047</v>
      </c>
      <c r="FB99" s="2">
        <f t="shared" si="289"/>
        <v>-246019.6</v>
      </c>
      <c r="FC99" s="2">
        <f t="shared" si="290"/>
        <v>-141002.69999999998</v>
      </c>
      <c r="FD99" s="2">
        <f t="shared" si="290"/>
        <v>-178977.89999999997</v>
      </c>
      <c r="FE99" s="2">
        <f t="shared" si="290"/>
        <v>-214331.80000000005</v>
      </c>
      <c r="FF99" s="2">
        <f t="shared" si="290"/>
        <v>-202295.19999999995</v>
      </c>
      <c r="FG99" s="2">
        <f t="shared" si="290"/>
        <v>-137569.80000000005</v>
      </c>
      <c r="FH99" s="2">
        <f t="shared" si="291"/>
        <v>-260662.80000000005</v>
      </c>
      <c r="FI99" s="2">
        <f t="shared" si="308"/>
        <v>-106671.5</v>
      </c>
      <c r="FJ99" s="2">
        <f t="shared" si="308"/>
        <v>-216984.59999999986</v>
      </c>
      <c r="FK99" s="2">
        <f t="shared" si="293"/>
        <v>-289497</v>
      </c>
      <c r="FL99" s="2">
        <f t="shared" si="294"/>
        <v>-166519.39999999991</v>
      </c>
      <c r="FM99" s="2">
        <f t="shared" si="294"/>
        <v>-363722.87025709031</v>
      </c>
      <c r="FN99" s="2">
        <f t="shared" si="295"/>
        <v>-163666.6</v>
      </c>
      <c r="FO99" s="2">
        <f t="shared" si="296"/>
        <v>-197815.13890554002</v>
      </c>
      <c r="FP99" s="2">
        <f t="shared" si="296"/>
        <v>-196801.51830096002</v>
      </c>
      <c r="FQ99" s="2">
        <f t="shared" si="296"/>
        <v>-228069.01349236001</v>
      </c>
      <c r="FR99" s="2">
        <f t="shared" si="296"/>
        <v>-263066.81322554988</v>
      </c>
      <c r="FS99" s="2">
        <f t="shared" si="296"/>
        <v>-316291.40196506004</v>
      </c>
      <c r="FT99" s="2">
        <f t="shared" si="309"/>
        <v>-265098.23418383999</v>
      </c>
      <c r="FU99" s="2">
        <f t="shared" si="309"/>
        <v>-376254.02931358013</v>
      </c>
      <c r="FV99" s="2">
        <f t="shared" si="309"/>
        <v>-320065.22298979969</v>
      </c>
      <c r="FW99" s="2">
        <f t="shared" si="309"/>
        <v>-171537.84570544027</v>
      </c>
      <c r="FX99" s="2">
        <f t="shared" si="309"/>
        <v>-188784.46049680002</v>
      </c>
      <c r="FY99" s="2">
        <f t="shared" si="309"/>
        <v>-218743.55042567989</v>
      </c>
      <c r="FZ99" s="164">
        <f t="shared" si="298"/>
        <v>-184341.18017835999</v>
      </c>
      <c r="GA99" s="2">
        <f t="shared" si="309"/>
        <v>-266833.32321018004</v>
      </c>
      <c r="GB99" s="2">
        <f t="shared" si="337"/>
        <v>55644.678432470013</v>
      </c>
      <c r="GC99" s="2">
        <f t="shared" si="322"/>
        <v>-70542.855294150009</v>
      </c>
      <c r="GD99" s="2">
        <f t="shared" si="299"/>
        <v>-143269.30183363997</v>
      </c>
      <c r="GE99" s="2">
        <f t="shared" si="300"/>
        <v>-135524.11037166999</v>
      </c>
      <c r="GF99" s="2">
        <f t="shared" si="300"/>
        <v>-224339.35686109972</v>
      </c>
      <c r="GG99" s="2">
        <f t="shared" si="301"/>
        <v>-353197.20570263034</v>
      </c>
      <c r="GH99" s="2">
        <f t="shared" si="302"/>
        <v>-164368.92375089973</v>
      </c>
      <c r="GI99" s="2">
        <f t="shared" si="303"/>
        <v>-48987.952974120155</v>
      </c>
      <c r="GJ99" s="2">
        <f t="shared" si="304"/>
        <v>-128248.12577070016</v>
      </c>
      <c r="GK99" s="2">
        <f t="shared" si="304"/>
        <v>-344809.61071287841</v>
      </c>
    </row>
    <row r="100" spans="1:193" x14ac:dyDescent="0.25">
      <c r="A100" s="81" t="s">
        <v>180</v>
      </c>
      <c r="B100" s="2">
        <f t="shared" si="257"/>
        <v>-0.41822948999999998</v>
      </c>
      <c r="C100" s="2">
        <f t="shared" si="324"/>
        <v>-1.0103290000000043E-2</v>
      </c>
      <c r="D100" s="2">
        <f t="shared" si="324"/>
        <v>-0.32295480999999998</v>
      </c>
      <c r="E100" s="2">
        <f t="shared" si="324"/>
        <v>0.28446799</v>
      </c>
      <c r="F100" s="2">
        <f t="shared" si="324"/>
        <v>-5.9131299999999887E-3</v>
      </c>
      <c r="G100" s="2">
        <f t="shared" si="324"/>
        <v>0.18037077000000001</v>
      </c>
      <c r="H100" s="2">
        <f t="shared" si="324"/>
        <v>-0.15326107</v>
      </c>
      <c r="I100" s="2">
        <f t="shared" si="324"/>
        <v>0.10835918999999999</v>
      </c>
      <c r="J100" s="2">
        <f t="shared" si="324"/>
        <v>-0.66185247999999997</v>
      </c>
      <c r="K100" s="2">
        <f t="shared" si="324"/>
        <v>0.19650920999999999</v>
      </c>
      <c r="L100" s="2">
        <f t="shared" si="324"/>
        <v>4.4043429999999995E-2</v>
      </c>
      <c r="M100" s="2">
        <f t="shared" si="324"/>
        <v>-0.28904411000000008</v>
      </c>
      <c r="N100" s="2">
        <f t="shared" si="259"/>
        <v>-0.17164083999999999</v>
      </c>
      <c r="O100" s="2">
        <f t="shared" si="325"/>
        <v>7.8375259999999988E-2</v>
      </c>
      <c r="P100" s="2">
        <f t="shared" si="325"/>
        <v>-0.22151435999999997</v>
      </c>
      <c r="Q100" s="2">
        <f t="shared" si="325"/>
        <v>0.3326479</v>
      </c>
      <c r="R100" s="2">
        <f t="shared" si="325"/>
        <v>5.9832009999999991E-2</v>
      </c>
      <c r="S100" s="2">
        <f t="shared" si="325"/>
        <v>0.21036168999999999</v>
      </c>
      <c r="T100" s="2">
        <f t="shared" si="325"/>
        <v>9.1332369999999996E-2</v>
      </c>
      <c r="U100" s="2">
        <f t="shared" si="325"/>
        <v>5.4509330000000022E-2</v>
      </c>
      <c r="V100" s="2">
        <f t="shared" si="325"/>
        <v>-0.44768985</v>
      </c>
      <c r="W100" s="2">
        <f t="shared" si="325"/>
        <v>0.16599535000000001</v>
      </c>
      <c r="X100" s="2">
        <f t="shared" si="325"/>
        <v>4.8971690000000012E-2</v>
      </c>
      <c r="Y100" s="2">
        <f t="shared" si="325"/>
        <v>0.36024997000000003</v>
      </c>
      <c r="Z100" s="2">
        <f t="shared" si="261"/>
        <v>-4.3179189999999999E-2</v>
      </c>
      <c r="AA100" s="2">
        <f t="shared" si="326"/>
        <v>0.12667406</v>
      </c>
      <c r="AB100" s="2">
        <f t="shared" si="326"/>
        <v>0.19694328999999999</v>
      </c>
      <c r="AC100" s="2">
        <f t="shared" si="326"/>
        <v>0.34789851000000005</v>
      </c>
      <c r="AD100" s="2">
        <f t="shared" si="326"/>
        <v>5.9699139999999984E-2</v>
      </c>
      <c r="AE100" s="2">
        <f t="shared" si="326"/>
        <v>0.13615970999999993</v>
      </c>
      <c r="AF100" s="2">
        <f t="shared" si="326"/>
        <v>0.1863097600000001</v>
      </c>
      <c r="AG100" s="2">
        <f t="shared" si="326"/>
        <v>2.328733999999999E-2</v>
      </c>
      <c r="AH100" s="2">
        <f t="shared" si="326"/>
        <v>-0.38276651000000006</v>
      </c>
      <c r="AI100" s="2">
        <f t="shared" si="326"/>
        <v>0.33431345000000001</v>
      </c>
      <c r="AJ100" s="2">
        <f t="shared" si="326"/>
        <v>-0.23604665999999996</v>
      </c>
      <c r="AK100" s="2">
        <f t="shared" si="326"/>
        <v>-0.56555986000000003</v>
      </c>
      <c r="AL100" s="2">
        <f t="shared" si="263"/>
        <v>-0.34429530000000003</v>
      </c>
      <c r="AM100" s="2">
        <f t="shared" si="327"/>
        <v>-0.16976394999999994</v>
      </c>
      <c r="AN100" s="2">
        <f t="shared" si="327"/>
        <v>-9.181364000000003E-2</v>
      </c>
      <c r="AO100" s="2">
        <f t="shared" si="327"/>
        <v>-0.12036389000000003</v>
      </c>
      <c r="AP100" s="2">
        <f t="shared" si="327"/>
        <v>-0.33061746000000003</v>
      </c>
      <c r="AQ100" s="2">
        <f t="shared" si="327"/>
        <v>-0.1197183799999999</v>
      </c>
      <c r="AR100" s="2">
        <f t="shared" si="327"/>
        <v>-0.21054349999999999</v>
      </c>
      <c r="AS100" s="2">
        <f t="shared" si="327"/>
        <v>-0.31251065000000011</v>
      </c>
      <c r="AT100" s="2">
        <f t="shared" si="327"/>
        <v>-0.45139913999999992</v>
      </c>
      <c r="AU100" s="2">
        <f t="shared" si="327"/>
        <v>-4.3782230000000144E-2</v>
      </c>
      <c r="AV100" s="2">
        <f t="shared" si="327"/>
        <v>-0.49616133000000007</v>
      </c>
      <c r="AW100" s="2">
        <f t="shared" si="327"/>
        <v>-0.5796147399999998</v>
      </c>
      <c r="AX100" s="2">
        <f t="shared" si="265"/>
        <v>-0.44337592999999997</v>
      </c>
      <c r="AY100" s="2">
        <f t="shared" si="328"/>
        <v>-0.52878979000000004</v>
      </c>
      <c r="AZ100" s="2">
        <f t="shared" si="328"/>
        <v>-0.36175960000000007</v>
      </c>
      <c r="BA100" s="2">
        <f t="shared" si="328"/>
        <v>-0.16039037</v>
      </c>
      <c r="BB100" s="2">
        <f t="shared" si="328"/>
        <v>-0.32645101999999993</v>
      </c>
      <c r="BC100" s="2">
        <f t="shared" si="328"/>
        <v>-0.23512399999999989</v>
      </c>
      <c r="BD100" s="2">
        <f t="shared" si="328"/>
        <v>-0.28955289999999989</v>
      </c>
      <c r="BE100" s="2">
        <f t="shared" si="328"/>
        <v>-0.21116311000000021</v>
      </c>
      <c r="BF100" s="2">
        <f t="shared" si="328"/>
        <v>-0.55419324999999997</v>
      </c>
      <c r="BG100" s="2">
        <f t="shared" si="328"/>
        <v>-0.17954999999999988</v>
      </c>
      <c r="BH100" s="2">
        <f t="shared" si="328"/>
        <v>-0.59329681000000001</v>
      </c>
      <c r="BI100" s="2">
        <f t="shared" si="328"/>
        <v>-1.1900171099999999</v>
      </c>
      <c r="BJ100" s="2">
        <f t="shared" si="267"/>
        <v>-0.63122411</v>
      </c>
      <c r="BK100" s="2">
        <f t="shared" si="329"/>
        <v>-0.43671926999999999</v>
      </c>
      <c r="BL100" s="2">
        <f t="shared" si="329"/>
        <v>-0.39427338000000001</v>
      </c>
      <c r="BM100" s="2">
        <f t="shared" si="329"/>
        <v>-0.25038655999999992</v>
      </c>
      <c r="BN100" s="2">
        <f t="shared" si="329"/>
        <v>-0.29190986000000008</v>
      </c>
      <c r="BO100" s="2">
        <f t="shared" si="329"/>
        <v>-7.7178899999999828E-2</v>
      </c>
      <c r="BP100" s="2">
        <f t="shared" si="329"/>
        <v>-0.41239808</v>
      </c>
      <c r="BQ100" s="2">
        <f t="shared" si="329"/>
        <v>-0.20697459000000018</v>
      </c>
      <c r="BR100" s="2">
        <f t="shared" si="329"/>
        <v>-0.39573381999999979</v>
      </c>
      <c r="BS100" s="2">
        <f t="shared" si="329"/>
        <v>-0.34273367000000032</v>
      </c>
      <c r="BT100" s="2">
        <f t="shared" si="329"/>
        <v>-0.21260549000000006</v>
      </c>
      <c r="BU100" s="2">
        <f t="shared" si="329"/>
        <v>-0.25733408999999963</v>
      </c>
      <c r="BV100" s="2">
        <f t="shared" si="269"/>
        <v>-0.71451328000000003</v>
      </c>
      <c r="BW100" s="2">
        <f t="shared" si="330"/>
        <v>-0.43287991999999997</v>
      </c>
      <c r="BX100" s="2">
        <f t="shared" si="330"/>
        <v>-0.18059672000000004</v>
      </c>
      <c r="BY100" s="2">
        <f t="shared" si="330"/>
        <v>-0.21766423000000001</v>
      </c>
      <c r="BZ100" s="2">
        <f t="shared" si="330"/>
        <v>-0.24874216999999987</v>
      </c>
      <c r="CA100" s="2">
        <f t="shared" si="330"/>
        <v>-0.25063162000000028</v>
      </c>
      <c r="CB100" s="2">
        <f t="shared" si="330"/>
        <v>-0.35026000999999995</v>
      </c>
      <c r="CC100" s="2">
        <f t="shared" si="330"/>
        <v>-0.39271761999999999</v>
      </c>
      <c r="CD100" s="2">
        <f t="shared" si="330"/>
        <v>-0.30516735000000006</v>
      </c>
      <c r="CE100" s="2">
        <f t="shared" si="330"/>
        <v>-0.25759583999999958</v>
      </c>
      <c r="CF100" s="2">
        <f t="shared" si="330"/>
        <v>-0.47079913000000007</v>
      </c>
      <c r="CG100" s="2">
        <f t="shared" si="330"/>
        <v>-0.39124917000000003</v>
      </c>
      <c r="CH100" s="2">
        <f t="shared" si="271"/>
        <v>-0.83089060999999997</v>
      </c>
      <c r="CI100" s="2">
        <f t="shared" si="331"/>
        <v>-0.34539472000000004</v>
      </c>
      <c r="CJ100" s="2">
        <f t="shared" si="331"/>
        <v>-0.20189879999999993</v>
      </c>
      <c r="CK100" s="2">
        <f t="shared" si="331"/>
        <v>-0.34709129999999999</v>
      </c>
      <c r="CL100" s="2">
        <f t="shared" si="331"/>
        <v>-0.32451497000000007</v>
      </c>
      <c r="CM100" s="2">
        <f t="shared" si="331"/>
        <v>-0.21642657999999981</v>
      </c>
      <c r="CN100" s="2">
        <f t="shared" si="331"/>
        <v>-0.63057724999999998</v>
      </c>
      <c r="CO100" s="2">
        <f t="shared" si="331"/>
        <v>-0.4079330200000002</v>
      </c>
      <c r="CP100" s="2">
        <f t="shared" si="331"/>
        <v>-0.36795140999999987</v>
      </c>
      <c r="CQ100" s="2">
        <f t="shared" si="331"/>
        <v>-0.34054179000000051</v>
      </c>
      <c r="CR100" s="2">
        <f t="shared" si="331"/>
        <v>-0.45354672999999934</v>
      </c>
      <c r="CS100" s="2">
        <f t="shared" si="331"/>
        <v>-0.77607923000000056</v>
      </c>
      <c r="CT100" s="2">
        <f t="shared" si="273"/>
        <v>-0.69473348999999995</v>
      </c>
      <c r="CU100" s="2">
        <f t="shared" si="332"/>
        <v>-0.46887241000000013</v>
      </c>
      <c r="CV100" s="2">
        <f t="shared" si="332"/>
        <v>-0.28684925999999988</v>
      </c>
      <c r="CW100" s="2">
        <f t="shared" si="332"/>
        <v>-0.20514491000000001</v>
      </c>
      <c r="CX100" s="2">
        <f t="shared" si="332"/>
        <v>-0.41586600000000007</v>
      </c>
      <c r="CY100" s="2">
        <f t="shared" si="332"/>
        <v>-0.42682832999999976</v>
      </c>
      <c r="CZ100" s="2">
        <f t="shared" si="332"/>
        <v>-0.55507046999999998</v>
      </c>
      <c r="DA100" s="2">
        <f t="shared" si="332"/>
        <v>-0.32434676000000007</v>
      </c>
      <c r="DB100" s="2">
        <f t="shared" si="332"/>
        <v>-0.45248605000000008</v>
      </c>
      <c r="DC100" s="2">
        <f t="shared" si="332"/>
        <v>-0.45296173999999967</v>
      </c>
      <c r="DD100" s="2">
        <f t="shared" si="332"/>
        <v>-0.54420062000000069</v>
      </c>
      <c r="DE100" s="2">
        <f t="shared" si="332"/>
        <v>-0.62594603999999965</v>
      </c>
      <c r="DF100" s="2">
        <f t="shared" si="275"/>
        <v>-0.73770946000000004</v>
      </c>
      <c r="DG100" s="2">
        <f t="shared" si="333"/>
        <v>-0.21970594999999993</v>
      </c>
      <c r="DH100" s="2">
        <f t="shared" si="333"/>
        <v>-0.51225247000000007</v>
      </c>
      <c r="DI100" s="2">
        <f t="shared" si="333"/>
        <v>-0.29932135999999998</v>
      </c>
      <c r="DJ100" s="2">
        <f t="shared" si="333"/>
        <v>-0.46275942999999997</v>
      </c>
      <c r="DK100" s="2">
        <f t="shared" si="333"/>
        <v>-0.43047511000000016</v>
      </c>
      <c r="DL100" s="2">
        <f t="shared" si="333"/>
        <v>-0.42295320999999975</v>
      </c>
      <c r="DM100" s="2">
        <f t="shared" si="333"/>
        <v>-0.4033880700000001</v>
      </c>
      <c r="DN100" s="2">
        <f t="shared" si="333"/>
        <v>-0.58508469000000041</v>
      </c>
      <c r="DO100" s="2">
        <f t="shared" si="333"/>
        <v>-0.3936252799999993</v>
      </c>
      <c r="DP100" s="2">
        <f t="shared" si="333"/>
        <v>-0.32643797000000063</v>
      </c>
      <c r="DQ100" s="2">
        <f t="shared" si="333"/>
        <v>-0.72851847000000003</v>
      </c>
      <c r="DR100" s="2">
        <f t="shared" si="277"/>
        <v>-0.60674086000000005</v>
      </c>
      <c r="DS100" s="2">
        <f t="shared" si="334"/>
        <v>-0.35818276999999998</v>
      </c>
      <c r="DT100" s="2">
        <f t="shared" si="334"/>
        <v>-0.25069807999999993</v>
      </c>
      <c r="DU100" s="2">
        <f t="shared" si="334"/>
        <v>-0.32940870000000011</v>
      </c>
      <c r="DV100" s="2">
        <f t="shared" si="334"/>
        <v>-0.28703447999999998</v>
      </c>
      <c r="DW100" s="2">
        <f t="shared" si="334"/>
        <v>-0.29508843000000007</v>
      </c>
      <c r="DX100" s="2">
        <f t="shared" si="334"/>
        <v>-0.35737418999999981</v>
      </c>
      <c r="DY100" s="2">
        <f t="shared" si="334"/>
        <v>-0.30894937000000011</v>
      </c>
      <c r="DZ100" s="2">
        <f t="shared" si="334"/>
        <v>-0.5143178100000001</v>
      </c>
      <c r="EA100" s="2">
        <f t="shared" si="334"/>
        <v>-0.50797428999999994</v>
      </c>
      <c r="EB100" s="2">
        <f t="shared" si="334"/>
        <v>-0.40265391000000017</v>
      </c>
      <c r="EC100" s="2">
        <f t="shared" si="334"/>
        <v>-0.88018861999999931</v>
      </c>
      <c r="ED100" s="2">
        <f t="shared" si="279"/>
        <v>-0.53885073999999999</v>
      </c>
      <c r="EE100" s="2">
        <f t="shared" si="335"/>
        <v>-0.40554166999999997</v>
      </c>
      <c r="EF100" s="2">
        <f t="shared" si="335"/>
        <v>-0.24875168000000014</v>
      </c>
      <c r="EG100" s="2">
        <f t="shared" si="305"/>
        <v>-0.46923029999999999</v>
      </c>
      <c r="EH100" s="2">
        <f t="shared" si="305"/>
        <v>-0.43474909999999989</v>
      </c>
      <c r="EI100" s="2">
        <f t="shared" si="305"/>
        <v>-0.24960366</v>
      </c>
      <c r="EJ100" s="2">
        <f t="shared" si="305"/>
        <v>-0.4393272399999999</v>
      </c>
      <c r="EK100" s="2">
        <f t="shared" si="305"/>
        <v>-0.29653927000000024</v>
      </c>
      <c r="EL100" s="2">
        <f t="shared" si="336"/>
        <v>-0.73428658999999996</v>
      </c>
      <c r="EM100" s="2">
        <f t="shared" si="336"/>
        <v>-0.63218620000000003</v>
      </c>
      <c r="EN100" s="2">
        <f t="shared" si="282"/>
        <v>-0.3637033599999997</v>
      </c>
      <c r="EO100" s="2">
        <f t="shared" si="283"/>
        <v>-1.0721662600000004</v>
      </c>
      <c r="EP100" s="2">
        <f t="shared" si="284"/>
        <v>-0.61448360999999996</v>
      </c>
      <c r="EQ100" s="2">
        <f t="shared" si="285"/>
        <v>-0.35282067000000006</v>
      </c>
      <c r="ER100" s="2">
        <f t="shared" si="286"/>
        <v>-0.49438278999999996</v>
      </c>
      <c r="ES100" s="2">
        <f t="shared" si="287"/>
        <v>-0.40086310999999997</v>
      </c>
      <c r="ET100" s="2">
        <f t="shared" si="287"/>
        <v>-0.62651464999999984</v>
      </c>
      <c r="EU100" s="2">
        <f t="shared" si="287"/>
        <v>-0.27339898000000007</v>
      </c>
      <c r="EV100" s="2">
        <f t="shared" si="287"/>
        <v>-0.44581459000000034</v>
      </c>
      <c r="EW100" s="2">
        <f t="shared" si="287"/>
        <v>-0.39703840000000001</v>
      </c>
      <c r="EX100" s="2">
        <f t="shared" si="307"/>
        <v>-0.69833890999999992</v>
      </c>
      <c r="EY100" s="2">
        <f t="shared" si="307"/>
        <v>-0.58777791999999973</v>
      </c>
      <c r="EZ100" s="2">
        <f t="shared" si="307"/>
        <v>-0.46094021000000041</v>
      </c>
      <c r="FA100" s="2">
        <f t="shared" si="307"/>
        <v>-0.31549275999999971</v>
      </c>
      <c r="FB100" s="2">
        <f t="shared" si="289"/>
        <v>-0.65503663000000001</v>
      </c>
      <c r="FC100" s="2">
        <f t="shared" si="290"/>
        <v>-0.37542510000000007</v>
      </c>
      <c r="FD100" s="2">
        <f t="shared" si="290"/>
        <v>-0.47653551999999988</v>
      </c>
      <c r="FE100" s="2">
        <f t="shared" si="290"/>
        <v>-0.57066665000000016</v>
      </c>
      <c r="FF100" s="2">
        <f t="shared" si="290"/>
        <v>-0.53861873000000005</v>
      </c>
      <c r="FG100" s="2">
        <f t="shared" si="290"/>
        <v>-0.36628486999999987</v>
      </c>
      <c r="FH100" s="2">
        <f t="shared" si="291"/>
        <v>-0.69402470999999988</v>
      </c>
      <c r="FI100" s="2">
        <f t="shared" si="308"/>
        <v>-0.28401696000000021</v>
      </c>
      <c r="FJ100" s="2">
        <f t="shared" si="308"/>
        <v>-0.57772982999999956</v>
      </c>
      <c r="FK100" s="2">
        <f t="shared" si="293"/>
        <v>-0.77079687000000074</v>
      </c>
      <c r="FL100" s="2">
        <f t="shared" si="294"/>
        <v>-0.44336428999999988</v>
      </c>
      <c r="FM100" s="2">
        <f t="shared" si="294"/>
        <v>-0.9684260999999994</v>
      </c>
      <c r="FN100" s="2">
        <f t="shared" si="295"/>
        <v>-0.45358485999999998</v>
      </c>
      <c r="FO100" s="2">
        <f t="shared" si="296"/>
        <v>-0.54822395999999995</v>
      </c>
      <c r="FP100" s="2">
        <f t="shared" si="296"/>
        <v>-0.54541481999999997</v>
      </c>
      <c r="FQ100" s="2">
        <f t="shared" si="296"/>
        <v>-0.63206941000000016</v>
      </c>
      <c r="FR100" s="2">
        <f t="shared" si="296"/>
        <v>-0.72906215999999979</v>
      </c>
      <c r="FS100" s="2">
        <f t="shared" si="296"/>
        <v>-0.87656853000000012</v>
      </c>
      <c r="FT100" s="2">
        <f t="shared" si="309"/>
        <v>-0.73469201999999978</v>
      </c>
      <c r="FU100" s="2">
        <f t="shared" si="309"/>
        <v>-1.0427486799999999</v>
      </c>
      <c r="FV100" s="2">
        <f t="shared" si="309"/>
        <v>-0.88702728000000075</v>
      </c>
      <c r="FW100" s="2">
        <f t="shared" si="309"/>
        <v>-0.47539920000000002</v>
      </c>
      <c r="FX100" s="2">
        <f t="shared" si="309"/>
        <v>-0.52319637999999991</v>
      </c>
      <c r="FY100" s="2">
        <f t="shared" si="309"/>
        <v>-0.60622486999999925</v>
      </c>
      <c r="FZ100" s="164">
        <f t="shared" si="298"/>
        <v>-0.48700844999999998</v>
      </c>
      <c r="GA100" s="2">
        <f t="shared" si="309"/>
        <v>-0.70494330999999999</v>
      </c>
      <c r="GB100" s="2">
        <f t="shared" si="337"/>
        <v>0.14700690999999999</v>
      </c>
      <c r="GC100" s="2">
        <f t="shared" si="322"/>
        <v>-0.18636619999999993</v>
      </c>
      <c r="GD100" s="2">
        <f t="shared" si="299"/>
        <v>-0.37850121999999997</v>
      </c>
      <c r="GE100" s="2">
        <f t="shared" si="300"/>
        <v>-0.35803929000000001</v>
      </c>
      <c r="GF100" s="2">
        <f t="shared" si="300"/>
        <v>-0.59267909000000008</v>
      </c>
      <c r="GG100" s="2">
        <f t="shared" si="301"/>
        <v>-0.93310687000000003</v>
      </c>
      <c r="GH100" s="2">
        <f t="shared" si="302"/>
        <v>-0.43424401999999995</v>
      </c>
      <c r="GI100" s="2">
        <f t="shared" si="303"/>
        <v>-0.1294206</v>
      </c>
      <c r="GJ100" s="2">
        <f t="shared" si="304"/>
        <v>-0.24881697999999997</v>
      </c>
      <c r="GK100" s="2">
        <f t="shared" si="304"/>
        <v>-0.87689489947535026</v>
      </c>
    </row>
    <row r="101" spans="1:193" x14ac:dyDescent="0.25">
      <c r="A101" s="80" t="s">
        <v>181</v>
      </c>
      <c r="B101" s="2">
        <f t="shared" si="257"/>
        <v>0</v>
      </c>
      <c r="C101" s="2">
        <f t="shared" si="324"/>
        <v>0</v>
      </c>
      <c r="D101" s="2">
        <f t="shared" si="324"/>
        <v>0</v>
      </c>
      <c r="E101" s="2">
        <f t="shared" si="324"/>
        <v>0</v>
      </c>
      <c r="F101" s="2">
        <f t="shared" si="324"/>
        <v>0</v>
      </c>
      <c r="G101" s="2">
        <f t="shared" si="324"/>
        <v>0</v>
      </c>
      <c r="H101" s="2">
        <f t="shared" si="324"/>
        <v>0</v>
      </c>
      <c r="I101" s="2">
        <f t="shared" si="324"/>
        <v>0</v>
      </c>
      <c r="J101" s="2">
        <f t="shared" si="324"/>
        <v>0</v>
      </c>
      <c r="K101" s="2">
        <f t="shared" si="324"/>
        <v>0</v>
      </c>
      <c r="L101" s="2">
        <f t="shared" si="324"/>
        <v>0</v>
      </c>
      <c r="M101" s="2">
        <f t="shared" si="324"/>
        <v>0</v>
      </c>
      <c r="N101" s="2">
        <f t="shared" si="259"/>
        <v>0</v>
      </c>
      <c r="O101" s="2">
        <f t="shared" si="325"/>
        <v>0</v>
      </c>
      <c r="P101" s="2">
        <f t="shared" si="325"/>
        <v>0</v>
      </c>
      <c r="Q101" s="2">
        <f t="shared" si="325"/>
        <v>0</v>
      </c>
      <c r="R101" s="2">
        <f t="shared" si="325"/>
        <v>0</v>
      </c>
      <c r="S101" s="2">
        <f t="shared" si="325"/>
        <v>0</v>
      </c>
      <c r="T101" s="2">
        <f t="shared" si="325"/>
        <v>0</v>
      </c>
      <c r="U101" s="2">
        <f t="shared" si="325"/>
        <v>0</v>
      </c>
      <c r="V101" s="2">
        <f t="shared" si="325"/>
        <v>0</v>
      </c>
      <c r="W101" s="2">
        <f t="shared" si="325"/>
        <v>0</v>
      </c>
      <c r="X101" s="2">
        <f t="shared" si="325"/>
        <v>0</v>
      </c>
      <c r="Y101" s="2">
        <f t="shared" si="325"/>
        <v>0</v>
      </c>
      <c r="Z101" s="2">
        <f t="shared" si="261"/>
        <v>0</v>
      </c>
      <c r="AA101" s="2">
        <f t="shared" si="326"/>
        <v>0</v>
      </c>
      <c r="AB101" s="2">
        <f t="shared" si="326"/>
        <v>0</v>
      </c>
      <c r="AC101" s="2">
        <f t="shared" si="326"/>
        <v>0</v>
      </c>
      <c r="AD101" s="2">
        <f t="shared" si="326"/>
        <v>0</v>
      </c>
      <c r="AE101" s="2">
        <f t="shared" si="326"/>
        <v>0</v>
      </c>
      <c r="AF101" s="2">
        <f t="shared" si="326"/>
        <v>0</v>
      </c>
      <c r="AG101" s="2">
        <f t="shared" si="326"/>
        <v>0</v>
      </c>
      <c r="AH101" s="2">
        <f t="shared" si="326"/>
        <v>0</v>
      </c>
      <c r="AI101" s="2">
        <f t="shared" si="326"/>
        <v>0</v>
      </c>
      <c r="AJ101" s="2">
        <f t="shared" si="326"/>
        <v>0</v>
      </c>
      <c r="AK101" s="2">
        <f t="shared" si="326"/>
        <v>0</v>
      </c>
      <c r="AL101" s="2">
        <f t="shared" si="263"/>
        <v>8191.8999999999942</v>
      </c>
      <c r="AM101" s="2">
        <f t="shared" si="327"/>
        <v>5434.6000000000058</v>
      </c>
      <c r="AN101" s="2">
        <f t="shared" si="327"/>
        <v>1123.2999999999302</v>
      </c>
      <c r="AO101" s="2">
        <f t="shared" si="327"/>
        <v>3539</v>
      </c>
      <c r="AP101" s="2">
        <f t="shared" si="327"/>
        <v>169656.40000000002</v>
      </c>
      <c r="AQ101" s="2">
        <f t="shared" si="327"/>
        <v>404.10000000009313</v>
      </c>
      <c r="AR101" s="2">
        <f t="shared" si="327"/>
        <v>-5281.3999999999069</v>
      </c>
      <c r="AS101" s="2">
        <f t="shared" si="327"/>
        <v>-15.100000000093132</v>
      </c>
      <c r="AT101" s="2">
        <f t="shared" si="327"/>
        <v>6574.1999999999534</v>
      </c>
      <c r="AU101" s="2">
        <f t="shared" si="327"/>
        <v>7485.8999999999069</v>
      </c>
      <c r="AV101" s="2">
        <f t="shared" si="327"/>
        <v>-12665.59999999986</v>
      </c>
      <c r="AW101" s="2">
        <f t="shared" si="327"/>
        <v>-59984.499999999767</v>
      </c>
      <c r="AX101" s="2">
        <f t="shared" si="265"/>
        <v>12465.900000000023</v>
      </c>
      <c r="AY101" s="2">
        <f t="shared" si="328"/>
        <v>-20641.399999999965</v>
      </c>
      <c r="AZ101" s="2">
        <f t="shared" si="328"/>
        <v>7101.7999999999302</v>
      </c>
      <c r="BA101" s="2">
        <f t="shared" si="328"/>
        <v>1274.1999999998952</v>
      </c>
      <c r="BB101" s="2">
        <f t="shared" si="328"/>
        <v>-16555</v>
      </c>
      <c r="BC101" s="2">
        <f t="shared" si="328"/>
        <v>-20746.399999999965</v>
      </c>
      <c r="BD101" s="2">
        <f t="shared" si="328"/>
        <v>32612.799999989977</v>
      </c>
      <c r="BE101" s="2">
        <f t="shared" si="328"/>
        <v>5530.5000000100117</v>
      </c>
      <c r="BF101" s="2">
        <f t="shared" si="328"/>
        <v>-23237.499999999884</v>
      </c>
      <c r="BG101" s="2">
        <f t="shared" si="328"/>
        <v>15534.300000000163</v>
      </c>
      <c r="BH101" s="2">
        <f t="shared" si="328"/>
        <v>-34396.699999999953</v>
      </c>
      <c r="BI101" s="2">
        <f t="shared" si="328"/>
        <v>22640.099999999627</v>
      </c>
      <c r="BJ101" s="2">
        <f t="shared" si="267"/>
        <v>-8957.8999999999942</v>
      </c>
      <c r="BK101" s="2">
        <f t="shared" si="329"/>
        <v>8957.9000000000524</v>
      </c>
      <c r="BL101" s="2">
        <f t="shared" si="329"/>
        <v>-15704.300000000105</v>
      </c>
      <c r="BM101" s="2">
        <f t="shared" si="329"/>
        <v>11554.299999900104</v>
      </c>
      <c r="BN101" s="2">
        <f t="shared" si="329"/>
        <v>-8144.3999998999643</v>
      </c>
      <c r="BO101" s="2">
        <f t="shared" si="329"/>
        <v>26863.899999999732</v>
      </c>
      <c r="BP101" s="2">
        <f t="shared" si="329"/>
        <v>-23116.700000009791</v>
      </c>
      <c r="BQ101" s="2">
        <f t="shared" si="329"/>
        <v>-5349.1999999899417</v>
      </c>
      <c r="BR101" s="2">
        <f t="shared" si="329"/>
        <v>15780.09999999986</v>
      </c>
      <c r="BS101" s="2">
        <f t="shared" si="329"/>
        <v>-44490.800000000047</v>
      </c>
      <c r="BT101" s="2">
        <f t="shared" si="329"/>
        <v>-24431.499999999767</v>
      </c>
      <c r="BU101" s="2">
        <f t="shared" si="329"/>
        <v>42572.89999999979</v>
      </c>
      <c r="BV101" s="2">
        <f t="shared" si="269"/>
        <v>0</v>
      </c>
      <c r="BW101" s="2">
        <f t="shared" si="330"/>
        <v>-0.20000000001164153</v>
      </c>
      <c r="BX101" s="2">
        <f t="shared" si="330"/>
        <v>-39418.499999999942</v>
      </c>
      <c r="BY101" s="2">
        <f t="shared" si="330"/>
        <v>39418.799999899988</v>
      </c>
      <c r="BZ101" s="2">
        <f t="shared" si="330"/>
        <v>9.0105459094047546E-8</v>
      </c>
      <c r="CA101" s="2">
        <f t="shared" si="330"/>
        <v>9.9999999802093953E-2</v>
      </c>
      <c r="CB101" s="2">
        <f t="shared" si="330"/>
        <v>0.19999991031363606</v>
      </c>
      <c r="CC101" s="2">
        <f t="shared" si="330"/>
        <v>-185.70000000018626</v>
      </c>
      <c r="CD101" s="2">
        <f t="shared" si="330"/>
        <v>185</v>
      </c>
      <c r="CE101" s="2">
        <f t="shared" si="330"/>
        <v>0.59999999962747097</v>
      </c>
      <c r="CF101" s="2">
        <f t="shared" si="330"/>
        <v>-0.29999989969655871</v>
      </c>
      <c r="CG101" s="2">
        <f t="shared" si="330"/>
        <v>2433.0999999996275</v>
      </c>
      <c r="CH101" s="2">
        <f t="shared" si="271"/>
        <v>-9.9999999976716936E-2</v>
      </c>
      <c r="CI101" s="2">
        <f t="shared" si="331"/>
        <v>0.19999999995343387</v>
      </c>
      <c r="CJ101" s="2">
        <f t="shared" si="331"/>
        <v>0.20000000001164153</v>
      </c>
      <c r="CK101" s="2">
        <f t="shared" si="331"/>
        <v>-0.29999999987194315</v>
      </c>
      <c r="CL101" s="2">
        <f t="shared" si="331"/>
        <v>-0.20000000030267984</v>
      </c>
      <c r="CM101" s="2">
        <f t="shared" si="331"/>
        <v>0.40000000037252903</v>
      </c>
      <c r="CN101" s="2">
        <f t="shared" si="331"/>
        <v>-0.60000000009313226</v>
      </c>
      <c r="CO101" s="2">
        <f t="shared" si="331"/>
        <v>0.70000000018626451</v>
      </c>
      <c r="CP101" s="2">
        <f t="shared" si="331"/>
        <v>0.19999999972060323</v>
      </c>
      <c r="CQ101" s="2">
        <f t="shared" si="331"/>
        <v>0</v>
      </c>
      <c r="CR101" s="2">
        <f t="shared" si="331"/>
        <v>-0.69999999995343387</v>
      </c>
      <c r="CS101" s="2">
        <f t="shared" si="331"/>
        <v>0.30000000027939677</v>
      </c>
      <c r="CT101" s="2">
        <f t="shared" si="273"/>
        <v>-9.9999999976716936E-2</v>
      </c>
      <c r="CU101" s="2">
        <f t="shared" si="332"/>
        <v>9.9999999860301614E-2</v>
      </c>
      <c r="CV101" s="2">
        <f t="shared" si="332"/>
        <v>-0.69999999983701855</v>
      </c>
      <c r="CW101" s="2">
        <f t="shared" si="332"/>
        <v>0.69999999995343387</v>
      </c>
      <c r="CX101" s="2">
        <f t="shared" si="332"/>
        <v>0</v>
      </c>
      <c r="CY101" s="2">
        <f t="shared" si="332"/>
        <v>-9.9999999860301614E-2</v>
      </c>
      <c r="CZ101" s="2">
        <f t="shared" si="332"/>
        <v>-9.9999999860301614E-2</v>
      </c>
      <c r="DA101" s="2">
        <f t="shared" si="332"/>
        <v>0.19999999960418791</v>
      </c>
      <c r="DB101" s="2">
        <f t="shared" si="332"/>
        <v>-1.1641532182693481E-10</v>
      </c>
      <c r="DC101" s="2">
        <f t="shared" si="332"/>
        <v>0.50000000023283064</v>
      </c>
      <c r="DD101" s="2">
        <f t="shared" si="332"/>
        <v>-0.39999999990686774</v>
      </c>
      <c r="DE101" s="2">
        <f t="shared" si="332"/>
        <v>1142.4999999997672</v>
      </c>
      <c r="DF101" s="2">
        <f t="shared" si="275"/>
        <v>9.9999999976716936E-2</v>
      </c>
      <c r="DG101" s="2">
        <f t="shared" si="333"/>
        <v>0.1000000000349246</v>
      </c>
      <c r="DH101" s="2">
        <f t="shared" si="333"/>
        <v>-2528.2000000000116</v>
      </c>
      <c r="DI101" s="2">
        <f t="shared" si="333"/>
        <v>2528.0999999999767</v>
      </c>
      <c r="DJ101" s="2">
        <f t="shared" si="333"/>
        <v>-0.40000000013969839</v>
      </c>
      <c r="DK101" s="2">
        <f t="shared" si="333"/>
        <v>0.40000000013969839</v>
      </c>
      <c r="DL101" s="2">
        <f t="shared" si="333"/>
        <v>-0.20000000006984919</v>
      </c>
      <c r="DM101" s="2">
        <f t="shared" si="333"/>
        <v>0.38000000012107193</v>
      </c>
      <c r="DN101" s="2">
        <f t="shared" si="333"/>
        <v>-0.17999999993480742</v>
      </c>
      <c r="DO101" s="2">
        <f t="shared" si="333"/>
        <v>9.9999999394640326E-2</v>
      </c>
      <c r="DP101" s="2">
        <f t="shared" si="333"/>
        <v>-9.9999999161809683E-2</v>
      </c>
      <c r="DQ101" s="2">
        <f t="shared" si="333"/>
        <v>-2.9031005455181003E-2</v>
      </c>
      <c r="DR101" s="2">
        <f t="shared" si="277"/>
        <v>-9.9999999976716936E-2</v>
      </c>
      <c r="DS101" s="2">
        <f t="shared" si="334"/>
        <v>0.20000000001164153</v>
      </c>
      <c r="DT101" s="2">
        <f t="shared" si="334"/>
        <v>0</v>
      </c>
      <c r="DU101" s="2">
        <f t="shared" si="334"/>
        <v>-0.19999999995343387</v>
      </c>
      <c r="DV101" s="2">
        <f t="shared" si="334"/>
        <v>9.9999999918509275E-2</v>
      </c>
      <c r="DW101" s="2">
        <f t="shared" si="334"/>
        <v>0.19999999960418791</v>
      </c>
      <c r="DX101" s="2">
        <f t="shared" si="334"/>
        <v>-0.49999999941792339</v>
      </c>
      <c r="DY101" s="2">
        <f t="shared" si="334"/>
        <v>0.39999999979045242</v>
      </c>
      <c r="DZ101" s="2">
        <f t="shared" si="334"/>
        <v>-0.20000000006984919</v>
      </c>
      <c r="EA101" s="2">
        <f t="shared" si="334"/>
        <v>0.10000000055879354</v>
      </c>
      <c r="EB101" s="2">
        <f t="shared" si="334"/>
        <v>9.999999962747097E-2</v>
      </c>
      <c r="EC101" s="2">
        <f t="shared" si="334"/>
        <v>-1473.0071400089655</v>
      </c>
      <c r="ED101" s="2">
        <f t="shared" si="279"/>
        <v>0</v>
      </c>
      <c r="EE101" s="2">
        <f t="shared" si="335"/>
        <v>-0.19999999995343387</v>
      </c>
      <c r="EF101" s="2">
        <f t="shared" si="335"/>
        <v>1.2999999999883585</v>
      </c>
      <c r="EG101" s="2">
        <f t="shared" si="305"/>
        <v>-0.90000000008149073</v>
      </c>
      <c r="EH101" s="2">
        <f t="shared" si="305"/>
        <v>-0.39999999990686774</v>
      </c>
      <c r="EI101" s="2">
        <f t="shared" si="305"/>
        <v>0.10000000020954758</v>
      </c>
      <c r="EJ101" s="2">
        <f t="shared" si="305"/>
        <v>0.40000000002328306</v>
      </c>
      <c r="EK101" s="2">
        <f t="shared" si="305"/>
        <v>-0.40000000037252903</v>
      </c>
      <c r="EL101" s="2">
        <f t="shared" si="336"/>
        <v>-2.3283064365386963E-10</v>
      </c>
      <c r="EM101" s="2">
        <f t="shared" si="336"/>
        <v>-0.19999999995343387</v>
      </c>
      <c r="EN101" s="2">
        <f t="shared" si="282"/>
        <v>0.30000000004656613</v>
      </c>
      <c r="EO101" s="2">
        <f t="shared" si="283"/>
        <v>-2224.3325583292171</v>
      </c>
      <c r="EP101" s="2">
        <f t="shared" si="284"/>
        <v>-2.9103830456733704E-11</v>
      </c>
      <c r="EQ101" s="2">
        <f t="shared" si="285"/>
        <v>-2.9103830456733704E-11</v>
      </c>
      <c r="ER101" s="2">
        <f t="shared" si="286"/>
        <v>673.29999999998836</v>
      </c>
      <c r="ES101" s="2">
        <f t="shared" si="287"/>
        <v>-0.30493561271578074</v>
      </c>
      <c r="ET101" s="2">
        <f t="shared" si="287"/>
        <v>-9.5064387191087008E-2</v>
      </c>
      <c r="EU101" s="2">
        <f t="shared" si="287"/>
        <v>-672.90000000002328</v>
      </c>
      <c r="EV101" s="2">
        <f t="shared" si="287"/>
        <v>-1.1999999997206032</v>
      </c>
      <c r="EW101" s="2">
        <f t="shared" si="287"/>
        <v>1.3999999996740371</v>
      </c>
      <c r="EX101" s="2">
        <f t="shared" si="307"/>
        <v>-0.20000000041909516</v>
      </c>
      <c r="EY101" s="2">
        <f t="shared" si="307"/>
        <v>0.10000000009313226</v>
      </c>
      <c r="EZ101" s="2">
        <f t="shared" si="307"/>
        <v>9.5727812498807907E-2</v>
      </c>
      <c r="FA101" s="2">
        <f t="shared" si="307"/>
        <v>-0.25455828825943172</v>
      </c>
      <c r="FB101" s="2">
        <f t="shared" si="289"/>
        <v>0</v>
      </c>
      <c r="FC101" s="2">
        <f t="shared" si="290"/>
        <v>0</v>
      </c>
      <c r="FD101" s="2">
        <f t="shared" si="290"/>
        <v>0</v>
      </c>
      <c r="FE101" s="2">
        <f t="shared" si="290"/>
        <v>0</v>
      </c>
      <c r="FF101" s="2">
        <f t="shared" si="290"/>
        <v>0</v>
      </c>
      <c r="FG101" s="2">
        <f t="shared" si="290"/>
        <v>0</v>
      </c>
      <c r="FH101" s="2">
        <f t="shared" si="291"/>
        <v>0</v>
      </c>
      <c r="FI101" s="2">
        <f t="shared" si="308"/>
        <v>0</v>
      </c>
      <c r="FJ101" s="2">
        <f t="shared" si="308"/>
        <v>0</v>
      </c>
      <c r="FK101" s="2">
        <f t="shared" si="293"/>
        <v>0</v>
      </c>
      <c r="FL101" s="2">
        <f t="shared" si="294"/>
        <v>0</v>
      </c>
      <c r="FM101" s="2">
        <f t="shared" si="294"/>
        <v>0</v>
      </c>
      <c r="FN101" s="2">
        <f t="shared" si="295"/>
        <v>0</v>
      </c>
      <c r="FO101" s="2">
        <f t="shared" si="296"/>
        <v>0</v>
      </c>
      <c r="FP101" s="2">
        <f t="shared" si="296"/>
        <v>0</v>
      </c>
      <c r="FQ101" s="2">
        <f t="shared" si="296"/>
        <v>0</v>
      </c>
      <c r="FR101" s="2">
        <f t="shared" si="296"/>
        <v>0</v>
      </c>
      <c r="FS101" s="2">
        <f t="shared" si="296"/>
        <v>0</v>
      </c>
      <c r="FT101" s="2">
        <f t="shared" si="309"/>
        <v>0</v>
      </c>
      <c r="FU101" s="2">
        <f t="shared" si="309"/>
        <v>0</v>
      </c>
      <c r="FV101" s="2">
        <f t="shared" si="309"/>
        <v>0</v>
      </c>
      <c r="FW101" s="2">
        <f t="shared" si="309"/>
        <v>0</v>
      </c>
      <c r="FX101" s="2">
        <f t="shared" si="309"/>
        <v>0</v>
      </c>
      <c r="FY101" s="2">
        <f t="shared" si="309"/>
        <v>0</v>
      </c>
      <c r="FZ101" s="164">
        <f t="shared" si="298"/>
        <v>0</v>
      </c>
      <c r="GA101" s="2">
        <f t="shared" si="309"/>
        <v>0</v>
      </c>
      <c r="GB101" s="2">
        <f t="shared" si="337"/>
        <v>0</v>
      </c>
      <c r="GC101" s="2">
        <f t="shared" si="322"/>
        <v>0</v>
      </c>
      <c r="GD101" s="2">
        <f t="shared" si="299"/>
        <v>0</v>
      </c>
      <c r="GE101" s="2">
        <f t="shared" si="300"/>
        <v>0</v>
      </c>
      <c r="GF101" s="2">
        <f t="shared" si="300"/>
        <v>-2.9314059647731483E-2</v>
      </c>
      <c r="GG101" s="2">
        <f t="shared" si="301"/>
        <v>1.0293140596477315</v>
      </c>
      <c r="GH101" s="2">
        <f t="shared" si="302"/>
        <v>-0.98276709974743426</v>
      </c>
      <c r="GI101" s="2">
        <f t="shared" si="303"/>
        <v>1.9827670997474343</v>
      </c>
      <c r="GJ101" s="2">
        <f t="shared" si="304"/>
        <v>-1.9178541600704193</v>
      </c>
      <c r="GK101" s="2">
        <f t="shared" si="304"/>
        <v>-8.2145838299766183E-2</v>
      </c>
    </row>
    <row r="102" spans="1:193" x14ac:dyDescent="0.25">
      <c r="A102" s="81" t="s">
        <v>182</v>
      </c>
      <c r="B102" s="2">
        <f t="shared" si="257"/>
        <v>0</v>
      </c>
      <c r="C102" s="2">
        <f t="shared" si="324"/>
        <v>0</v>
      </c>
      <c r="D102" s="2">
        <f t="shared" si="324"/>
        <v>0</v>
      </c>
      <c r="E102" s="2">
        <f t="shared" si="324"/>
        <v>0</v>
      </c>
      <c r="F102" s="2">
        <f t="shared" si="324"/>
        <v>0</v>
      </c>
      <c r="G102" s="2">
        <f t="shared" si="324"/>
        <v>0</v>
      </c>
      <c r="H102" s="2">
        <f t="shared" si="324"/>
        <v>0</v>
      </c>
      <c r="I102" s="2">
        <f t="shared" si="324"/>
        <v>0</v>
      </c>
      <c r="J102" s="2">
        <f t="shared" si="324"/>
        <v>0</v>
      </c>
      <c r="K102" s="2">
        <f t="shared" si="324"/>
        <v>0</v>
      </c>
      <c r="L102" s="2">
        <f t="shared" si="324"/>
        <v>0</v>
      </c>
      <c r="M102" s="2">
        <f t="shared" si="324"/>
        <v>0</v>
      </c>
      <c r="N102" s="2">
        <f t="shared" si="259"/>
        <v>0</v>
      </c>
      <c r="O102" s="2">
        <f t="shared" si="325"/>
        <v>0</v>
      </c>
      <c r="P102" s="2">
        <f t="shared" si="325"/>
        <v>0</v>
      </c>
      <c r="Q102" s="2">
        <f t="shared" si="325"/>
        <v>0</v>
      </c>
      <c r="R102" s="2">
        <f t="shared" si="325"/>
        <v>0</v>
      </c>
      <c r="S102" s="2">
        <f t="shared" si="325"/>
        <v>0</v>
      </c>
      <c r="T102" s="2">
        <f t="shared" si="325"/>
        <v>0</v>
      </c>
      <c r="U102" s="2">
        <f t="shared" si="325"/>
        <v>0</v>
      </c>
      <c r="V102" s="2">
        <f t="shared" si="325"/>
        <v>0</v>
      </c>
      <c r="W102" s="2">
        <f t="shared" si="325"/>
        <v>0</v>
      </c>
      <c r="X102" s="2">
        <f t="shared" si="325"/>
        <v>0</v>
      </c>
      <c r="Y102" s="2">
        <f t="shared" si="325"/>
        <v>0</v>
      </c>
      <c r="Z102" s="2">
        <f t="shared" si="261"/>
        <v>0</v>
      </c>
      <c r="AA102" s="2">
        <f t="shared" si="326"/>
        <v>0</v>
      </c>
      <c r="AB102" s="2">
        <f t="shared" si="326"/>
        <v>0</v>
      </c>
      <c r="AC102" s="2">
        <f t="shared" si="326"/>
        <v>0</v>
      </c>
      <c r="AD102" s="2">
        <f t="shared" si="326"/>
        <v>0</v>
      </c>
      <c r="AE102" s="2">
        <f t="shared" si="326"/>
        <v>0</v>
      </c>
      <c r="AF102" s="2">
        <f t="shared" si="326"/>
        <v>0</v>
      </c>
      <c r="AG102" s="2">
        <f t="shared" si="326"/>
        <v>0</v>
      </c>
      <c r="AH102" s="2">
        <f t="shared" si="326"/>
        <v>0</v>
      </c>
      <c r="AI102" s="2">
        <f t="shared" si="326"/>
        <v>0</v>
      </c>
      <c r="AJ102" s="2">
        <f t="shared" si="326"/>
        <v>0</v>
      </c>
      <c r="AK102" s="2">
        <f t="shared" si="326"/>
        <v>0</v>
      </c>
      <c r="AL102" s="2">
        <f t="shared" si="263"/>
        <v>68516</v>
      </c>
      <c r="AM102" s="2">
        <f t="shared" si="327"/>
        <v>35179</v>
      </c>
      <c r="AN102" s="2">
        <f t="shared" si="327"/>
        <v>17210</v>
      </c>
      <c r="AO102" s="2">
        <f t="shared" si="327"/>
        <v>24628</v>
      </c>
      <c r="AP102" s="2">
        <f t="shared" si="327"/>
        <v>227584</v>
      </c>
      <c r="AQ102" s="2">
        <f t="shared" si="327"/>
        <v>21380</v>
      </c>
      <c r="AR102" s="2">
        <f t="shared" si="327"/>
        <v>31608</v>
      </c>
      <c r="AS102" s="2">
        <f t="shared" si="327"/>
        <v>54740</v>
      </c>
      <c r="AT102" s="2">
        <f t="shared" si="327"/>
        <v>85664</v>
      </c>
      <c r="AU102" s="2">
        <f t="shared" si="327"/>
        <v>15157</v>
      </c>
      <c r="AV102" s="2">
        <f t="shared" si="327"/>
        <v>74267</v>
      </c>
      <c r="AW102" s="2">
        <f t="shared" si="327"/>
        <v>41570</v>
      </c>
      <c r="AX102" s="2">
        <f t="shared" si="265"/>
        <v>99354</v>
      </c>
      <c r="AY102" s="2">
        <f t="shared" si="328"/>
        <v>82985.200000000012</v>
      </c>
      <c r="AZ102" s="2">
        <f t="shared" si="328"/>
        <v>77995.599999999977</v>
      </c>
      <c r="BA102" s="2">
        <f t="shared" si="328"/>
        <v>32705.799999999988</v>
      </c>
      <c r="BB102" s="2">
        <f t="shared" si="328"/>
        <v>47419.400000000023</v>
      </c>
      <c r="BC102" s="2">
        <f t="shared" si="328"/>
        <v>25330.700000000012</v>
      </c>
      <c r="BD102" s="2">
        <f t="shared" si="328"/>
        <v>89356.299999999988</v>
      </c>
      <c r="BE102" s="2">
        <f t="shared" si="328"/>
        <v>46912</v>
      </c>
      <c r="BF102" s="2">
        <f t="shared" si="328"/>
        <v>85367.400000000023</v>
      </c>
      <c r="BG102" s="2">
        <f t="shared" si="328"/>
        <v>50720.599999999977</v>
      </c>
      <c r="BH102" s="2">
        <f t="shared" si="328"/>
        <v>81871.300000000047</v>
      </c>
      <c r="BI102" s="2">
        <f t="shared" si="328"/>
        <v>255847</v>
      </c>
      <c r="BJ102" s="2">
        <f t="shared" si="267"/>
        <v>127535</v>
      </c>
      <c r="BK102" s="2">
        <f t="shared" si="329"/>
        <v>103392</v>
      </c>
      <c r="BL102" s="2">
        <f t="shared" si="329"/>
        <v>69551.5</v>
      </c>
      <c r="BM102" s="2">
        <f t="shared" si="329"/>
        <v>65696.700000000012</v>
      </c>
      <c r="BN102" s="2">
        <f t="shared" si="329"/>
        <v>54976.799999999988</v>
      </c>
      <c r="BO102" s="2">
        <f t="shared" si="329"/>
        <v>43552.700000000012</v>
      </c>
      <c r="BP102" s="2">
        <f t="shared" si="329"/>
        <v>66058.299999999988</v>
      </c>
      <c r="BQ102" s="2">
        <f t="shared" si="329"/>
        <v>39406</v>
      </c>
      <c r="BR102" s="2">
        <f t="shared" si="329"/>
        <v>101351.69999999995</v>
      </c>
      <c r="BS102" s="2">
        <f t="shared" si="329"/>
        <v>29620.300000000047</v>
      </c>
      <c r="BT102" s="2">
        <f t="shared" si="329"/>
        <v>21541.300000000047</v>
      </c>
      <c r="BU102" s="2">
        <f t="shared" si="329"/>
        <v>98217.599999999977</v>
      </c>
      <c r="BV102" s="2">
        <f t="shared" si="269"/>
        <v>169717.4</v>
      </c>
      <c r="BW102" s="2">
        <f t="shared" si="330"/>
        <v>102821.19999999998</v>
      </c>
      <c r="BX102" s="2">
        <f t="shared" si="330"/>
        <v>3478.4000000000233</v>
      </c>
      <c r="BY102" s="2">
        <f t="shared" si="330"/>
        <v>91120.299999999988</v>
      </c>
      <c r="BZ102" s="2">
        <f t="shared" si="330"/>
        <v>59083.400000000023</v>
      </c>
      <c r="CA102" s="2">
        <f t="shared" si="330"/>
        <v>59532.299999999988</v>
      </c>
      <c r="CB102" s="2">
        <f t="shared" si="330"/>
        <v>83197</v>
      </c>
      <c r="CC102" s="2">
        <f t="shared" si="330"/>
        <v>93096</v>
      </c>
      <c r="CD102" s="2">
        <f t="shared" si="330"/>
        <v>72671</v>
      </c>
      <c r="CE102" s="2">
        <f t="shared" si="330"/>
        <v>61187</v>
      </c>
      <c r="CF102" s="2">
        <f t="shared" si="330"/>
        <v>111828</v>
      </c>
      <c r="CG102" s="2">
        <f t="shared" si="330"/>
        <v>95366</v>
      </c>
      <c r="CH102" s="2">
        <f t="shared" si="271"/>
        <v>211569.2</v>
      </c>
      <c r="CI102" s="2">
        <f t="shared" si="331"/>
        <v>87947.899999999965</v>
      </c>
      <c r="CJ102" s="2">
        <f t="shared" si="331"/>
        <v>51409.600000000035</v>
      </c>
      <c r="CK102" s="2">
        <f t="shared" si="331"/>
        <v>88379.399999999965</v>
      </c>
      <c r="CL102" s="2">
        <f t="shared" si="331"/>
        <v>82630.900000000023</v>
      </c>
      <c r="CM102" s="2">
        <f t="shared" si="331"/>
        <v>55109</v>
      </c>
      <c r="CN102" s="2">
        <f t="shared" si="331"/>
        <v>160563</v>
      </c>
      <c r="CO102" s="2">
        <f t="shared" si="331"/>
        <v>103872.5</v>
      </c>
      <c r="CP102" s="2">
        <f t="shared" si="331"/>
        <v>93691.5</v>
      </c>
      <c r="CQ102" s="2">
        <f t="shared" si="331"/>
        <v>86712</v>
      </c>
      <c r="CR102" s="2">
        <f t="shared" si="331"/>
        <v>115485.69999999995</v>
      </c>
      <c r="CS102" s="2">
        <f t="shared" si="331"/>
        <v>197613</v>
      </c>
      <c r="CT102" s="2">
        <f t="shared" si="273"/>
        <v>194534.5</v>
      </c>
      <c r="CU102" s="2">
        <f t="shared" si="332"/>
        <v>131290.59999999998</v>
      </c>
      <c r="CV102" s="2">
        <f t="shared" si="332"/>
        <v>80320.900000000023</v>
      </c>
      <c r="CW102" s="2">
        <f t="shared" si="332"/>
        <v>57444</v>
      </c>
      <c r="CX102" s="2">
        <f t="shared" si="332"/>
        <v>116448</v>
      </c>
      <c r="CY102" s="2">
        <f t="shared" si="332"/>
        <v>119517.5</v>
      </c>
      <c r="CZ102" s="2">
        <f t="shared" si="332"/>
        <v>155427</v>
      </c>
      <c r="DA102" s="2">
        <f t="shared" si="332"/>
        <v>90821.599999999977</v>
      </c>
      <c r="DB102" s="2">
        <f t="shared" si="332"/>
        <v>126702.09999999998</v>
      </c>
      <c r="DC102" s="2">
        <f t="shared" si="332"/>
        <v>126835.80000000005</v>
      </c>
      <c r="DD102" s="2">
        <f t="shared" si="332"/>
        <v>152383</v>
      </c>
      <c r="DE102" s="2">
        <f t="shared" si="332"/>
        <v>176415.69999999995</v>
      </c>
      <c r="DF102" s="2">
        <f t="shared" si="275"/>
        <v>222581.2</v>
      </c>
      <c r="DG102" s="2">
        <f t="shared" si="333"/>
        <v>66289.599999999977</v>
      </c>
      <c r="DH102" s="2">
        <f t="shared" si="333"/>
        <v>152028.20000000001</v>
      </c>
      <c r="DI102" s="2">
        <f t="shared" si="333"/>
        <v>92839.099999999977</v>
      </c>
      <c r="DJ102" s="2">
        <f t="shared" si="333"/>
        <v>139623</v>
      </c>
      <c r="DK102" s="2">
        <f t="shared" si="333"/>
        <v>129883</v>
      </c>
      <c r="DL102" s="2">
        <f t="shared" si="333"/>
        <v>127612.90000000002</v>
      </c>
      <c r="DM102" s="2">
        <f t="shared" si="333"/>
        <v>121710.30000000005</v>
      </c>
      <c r="DN102" s="2">
        <f t="shared" si="333"/>
        <v>176531.09999999986</v>
      </c>
      <c r="DO102" s="2">
        <f t="shared" si="333"/>
        <v>118764.40000000014</v>
      </c>
      <c r="DP102" s="2">
        <f t="shared" si="333"/>
        <v>98492.5</v>
      </c>
      <c r="DQ102" s="2">
        <f t="shared" si="333"/>
        <v>219807.97096899501</v>
      </c>
      <c r="DR102" s="2">
        <f t="shared" si="277"/>
        <v>194498.5</v>
      </c>
      <c r="DS102" s="2">
        <f t="shared" si="334"/>
        <v>114820.29999999999</v>
      </c>
      <c r="DT102" s="2">
        <f t="shared" si="334"/>
        <v>80364.5</v>
      </c>
      <c r="DU102" s="2">
        <f t="shared" si="334"/>
        <v>105596</v>
      </c>
      <c r="DV102" s="2">
        <f t="shared" si="334"/>
        <v>92012.700000000012</v>
      </c>
      <c r="DW102" s="2">
        <f t="shared" si="334"/>
        <v>94594.599999999977</v>
      </c>
      <c r="DX102" s="2">
        <f t="shared" si="334"/>
        <v>114560.40000000002</v>
      </c>
      <c r="DY102" s="2">
        <f t="shared" si="334"/>
        <v>99038.099999999977</v>
      </c>
      <c r="DZ102" s="2">
        <f t="shared" si="334"/>
        <v>164871.00000000012</v>
      </c>
      <c r="EA102" s="2">
        <f t="shared" si="334"/>
        <v>162837.79999999981</v>
      </c>
      <c r="EB102" s="2">
        <f t="shared" si="334"/>
        <v>129076</v>
      </c>
      <c r="EC102" s="2">
        <f t="shared" si="334"/>
        <v>280682.79285999178</v>
      </c>
      <c r="ED102" s="2">
        <f t="shared" si="279"/>
        <v>185061</v>
      </c>
      <c r="EE102" s="2">
        <f t="shared" si="335"/>
        <v>139277.59999999998</v>
      </c>
      <c r="EF102" s="2">
        <f t="shared" si="335"/>
        <v>85431.700000000012</v>
      </c>
      <c r="EG102" s="2">
        <f t="shared" si="305"/>
        <v>161149.89999999997</v>
      </c>
      <c r="EH102" s="2">
        <f t="shared" si="305"/>
        <v>149308.30000000005</v>
      </c>
      <c r="EI102" s="2">
        <f t="shared" si="305"/>
        <v>85723.099999999977</v>
      </c>
      <c r="EJ102" s="2">
        <f t="shared" si="305"/>
        <v>150881.40000000002</v>
      </c>
      <c r="EK102" s="2">
        <f t="shared" si="305"/>
        <v>101842</v>
      </c>
      <c r="EL102" s="2">
        <f t="shared" si="336"/>
        <v>252180.80000000005</v>
      </c>
      <c r="EM102" s="2">
        <f t="shared" si="336"/>
        <v>217115.59999999986</v>
      </c>
      <c r="EN102" s="2">
        <f t="shared" si="282"/>
        <v>124909.30000000005</v>
      </c>
      <c r="EO102" s="2">
        <f t="shared" si="283"/>
        <v>365996.66744167078</v>
      </c>
      <c r="EP102" s="2">
        <f t="shared" si="284"/>
        <v>221005.9</v>
      </c>
      <c r="EQ102" s="2">
        <f t="shared" si="285"/>
        <v>126895.9</v>
      </c>
      <c r="ER102" s="2">
        <f t="shared" si="286"/>
        <v>178483.60000000003</v>
      </c>
      <c r="ES102" s="2">
        <f t="shared" si="287"/>
        <v>144174.59506438719</v>
      </c>
      <c r="ET102" s="2">
        <f t="shared" si="287"/>
        <v>225332.90493561281</v>
      </c>
      <c r="EU102" s="2">
        <f t="shared" si="287"/>
        <v>97658.099999999977</v>
      </c>
      <c r="EV102" s="2">
        <f t="shared" si="287"/>
        <v>160341</v>
      </c>
      <c r="EW102" s="2">
        <f t="shared" si="287"/>
        <v>142800.69999999995</v>
      </c>
      <c r="EX102" s="2">
        <f t="shared" si="307"/>
        <v>251165.19999999995</v>
      </c>
      <c r="EY102" s="2">
        <f t="shared" si="307"/>
        <v>211401</v>
      </c>
      <c r="EZ102" s="2">
        <f t="shared" si="307"/>
        <v>165782.39572781231</v>
      </c>
      <c r="FA102" s="2">
        <f t="shared" si="307"/>
        <v>113470.24544171221</v>
      </c>
      <c r="FB102" s="2">
        <f t="shared" si="289"/>
        <v>246019.5</v>
      </c>
      <c r="FC102" s="2">
        <f t="shared" si="290"/>
        <v>141002.79999999999</v>
      </c>
      <c r="FD102" s="2">
        <f t="shared" si="290"/>
        <v>178977.8</v>
      </c>
      <c r="FE102" s="2">
        <f t="shared" si="290"/>
        <v>214332</v>
      </c>
      <c r="FF102" s="2">
        <f t="shared" si="290"/>
        <v>202295.09999999998</v>
      </c>
      <c r="FG102" s="2">
        <f t="shared" si="290"/>
        <v>137570.10000000009</v>
      </c>
      <c r="FH102" s="2">
        <f t="shared" si="291"/>
        <v>260662.69999999995</v>
      </c>
      <c r="FI102" s="2">
        <f t="shared" si="308"/>
        <v>106671.39999999991</v>
      </c>
      <c r="FJ102" s="2">
        <f t="shared" si="308"/>
        <v>216984.5</v>
      </c>
      <c r="FK102" s="2">
        <f t="shared" si="293"/>
        <v>289496.90000000014</v>
      </c>
      <c r="FL102" s="2">
        <f t="shared" si="294"/>
        <v>166519.49999999977</v>
      </c>
      <c r="FM102" s="2">
        <f t="shared" si="294"/>
        <v>363722.91418593004</v>
      </c>
      <c r="FN102" s="2">
        <f t="shared" si="295"/>
        <v>163666.70000000001</v>
      </c>
      <c r="FO102" s="2">
        <f t="shared" si="296"/>
        <v>197788.59999999998</v>
      </c>
      <c r="FP102" s="2">
        <f t="shared" si="296"/>
        <v>196828.02752846997</v>
      </c>
      <c r="FQ102" s="2">
        <f t="shared" si="296"/>
        <v>228068.97250857006</v>
      </c>
      <c r="FR102" s="2">
        <f t="shared" si="296"/>
        <v>263066.79418978991</v>
      </c>
      <c r="FS102" s="2">
        <f t="shared" si="296"/>
        <v>316291.37617665995</v>
      </c>
      <c r="FT102" s="2">
        <f t="shared" si="309"/>
        <v>265098.24637366016</v>
      </c>
      <c r="FU102" s="2">
        <f t="shared" si="309"/>
        <v>376253.9832228499</v>
      </c>
      <c r="FV102" s="2">
        <f t="shared" si="309"/>
        <v>320065.27924058982</v>
      </c>
      <c r="FW102" s="2">
        <f t="shared" si="309"/>
        <v>171537.83335750038</v>
      </c>
      <c r="FX102" s="2">
        <f t="shared" si="309"/>
        <v>188784.51337100007</v>
      </c>
      <c r="FY102" s="2">
        <f t="shared" si="309"/>
        <v>218743.51981949992</v>
      </c>
      <c r="FZ102" s="164">
        <f t="shared" si="298"/>
        <v>184341.18836544</v>
      </c>
      <c r="GA102" s="2">
        <f t="shared" si="309"/>
        <v>266833.29442836001</v>
      </c>
      <c r="GB102" s="2">
        <f t="shared" si="337"/>
        <v>-55644.707454830001</v>
      </c>
      <c r="GC102" s="2">
        <f t="shared" si="322"/>
        <v>70542.92526509997</v>
      </c>
      <c r="GD102" s="2">
        <f t="shared" si="299"/>
        <v>143269.33021609008</v>
      </c>
      <c r="GE102" s="2">
        <f t="shared" si="300"/>
        <v>135524.02387835993</v>
      </c>
      <c r="GF102" s="2">
        <f t="shared" si="300"/>
        <v>224339.36530405004</v>
      </c>
      <c r="GG102" s="2">
        <f t="shared" si="301"/>
        <v>353197.2348181199</v>
      </c>
      <c r="GH102" s="2">
        <f t="shared" si="302"/>
        <v>164368.94118237006</v>
      </c>
      <c r="GI102" s="2">
        <f t="shared" si="303"/>
        <v>48987.900826229947</v>
      </c>
      <c r="GJ102" s="2">
        <f t="shared" si="304"/>
        <v>128248.24283153005</v>
      </c>
      <c r="GK102" s="2">
        <f t="shared" si="304"/>
        <v>344809.52856704011</v>
      </c>
    </row>
    <row r="103" spans="1:193" x14ac:dyDescent="0.25">
      <c r="A103" s="80" t="s">
        <v>183</v>
      </c>
      <c r="B103" s="2">
        <f t="shared" si="257"/>
        <v>0</v>
      </c>
      <c r="C103" s="2">
        <f t="shared" si="324"/>
        <v>0</v>
      </c>
      <c r="D103" s="2">
        <f t="shared" si="324"/>
        <v>0</v>
      </c>
      <c r="E103" s="2">
        <f t="shared" si="324"/>
        <v>0</v>
      </c>
      <c r="F103" s="2">
        <f t="shared" si="324"/>
        <v>0</v>
      </c>
      <c r="G103" s="2">
        <f t="shared" si="324"/>
        <v>0</v>
      </c>
      <c r="H103" s="2">
        <f t="shared" si="324"/>
        <v>0</v>
      </c>
      <c r="I103" s="2">
        <f t="shared" si="324"/>
        <v>0</v>
      </c>
      <c r="J103" s="2">
        <f t="shared" si="324"/>
        <v>0</v>
      </c>
      <c r="K103" s="2">
        <f t="shared" si="324"/>
        <v>0</v>
      </c>
      <c r="L103" s="2">
        <f t="shared" si="324"/>
        <v>0</v>
      </c>
      <c r="M103" s="2">
        <f t="shared" si="324"/>
        <v>0</v>
      </c>
      <c r="N103" s="2">
        <f t="shared" si="259"/>
        <v>0</v>
      </c>
      <c r="O103" s="2">
        <f t="shared" si="325"/>
        <v>0</v>
      </c>
      <c r="P103" s="2">
        <f t="shared" si="325"/>
        <v>0</v>
      </c>
      <c r="Q103" s="2">
        <f t="shared" si="325"/>
        <v>0</v>
      </c>
      <c r="R103" s="2">
        <f t="shared" si="325"/>
        <v>0</v>
      </c>
      <c r="S103" s="2">
        <f t="shared" si="325"/>
        <v>0</v>
      </c>
      <c r="T103" s="2">
        <f t="shared" si="325"/>
        <v>0</v>
      </c>
      <c r="U103" s="2">
        <f t="shared" si="325"/>
        <v>0</v>
      </c>
      <c r="V103" s="2">
        <f t="shared" si="325"/>
        <v>0</v>
      </c>
      <c r="W103" s="2">
        <f t="shared" si="325"/>
        <v>0</v>
      </c>
      <c r="X103" s="2">
        <f t="shared" si="325"/>
        <v>0</v>
      </c>
      <c r="Y103" s="2">
        <f t="shared" si="325"/>
        <v>0</v>
      </c>
      <c r="Z103" s="2">
        <f t="shared" si="261"/>
        <v>0</v>
      </c>
      <c r="AA103" s="2">
        <f t="shared" si="326"/>
        <v>0</v>
      </c>
      <c r="AB103" s="2">
        <f t="shared" si="326"/>
        <v>0</v>
      </c>
      <c r="AC103" s="2">
        <f t="shared" si="326"/>
        <v>0</v>
      </c>
      <c r="AD103" s="2">
        <f t="shared" si="326"/>
        <v>0</v>
      </c>
      <c r="AE103" s="2">
        <f t="shared" si="326"/>
        <v>0</v>
      </c>
      <c r="AF103" s="2">
        <f t="shared" si="326"/>
        <v>0</v>
      </c>
      <c r="AG103" s="2">
        <f t="shared" si="326"/>
        <v>0</v>
      </c>
      <c r="AH103" s="2">
        <f t="shared" si="326"/>
        <v>0</v>
      </c>
      <c r="AI103" s="2">
        <f t="shared" si="326"/>
        <v>0</v>
      </c>
      <c r="AJ103" s="2">
        <f t="shared" si="326"/>
        <v>0</v>
      </c>
      <c r="AK103" s="2">
        <f t="shared" si="326"/>
        <v>0</v>
      </c>
      <c r="AL103" s="2">
        <f t="shared" si="263"/>
        <v>68516</v>
      </c>
      <c r="AM103" s="2">
        <f t="shared" si="327"/>
        <v>35179</v>
      </c>
      <c r="AN103" s="2">
        <f t="shared" si="327"/>
        <v>17210</v>
      </c>
      <c r="AO103" s="2">
        <f t="shared" si="327"/>
        <v>24628</v>
      </c>
      <c r="AP103" s="2">
        <f t="shared" si="327"/>
        <v>227584</v>
      </c>
      <c r="AQ103" s="2">
        <f t="shared" si="327"/>
        <v>21380</v>
      </c>
      <c r="AR103" s="2">
        <f t="shared" si="327"/>
        <v>31608</v>
      </c>
      <c r="AS103" s="2">
        <f t="shared" si="327"/>
        <v>54740</v>
      </c>
      <c r="AT103" s="2">
        <f t="shared" si="327"/>
        <v>85664</v>
      </c>
      <c r="AU103" s="2">
        <f t="shared" si="327"/>
        <v>15157</v>
      </c>
      <c r="AV103" s="2">
        <f t="shared" si="327"/>
        <v>74267</v>
      </c>
      <c r="AW103" s="2">
        <f t="shared" si="327"/>
        <v>41570</v>
      </c>
      <c r="AX103" s="2">
        <f t="shared" si="265"/>
        <v>105084</v>
      </c>
      <c r="AY103" s="2">
        <f t="shared" si="328"/>
        <v>88679.700000000012</v>
      </c>
      <c r="AZ103" s="2">
        <f t="shared" si="328"/>
        <v>67523.599999999977</v>
      </c>
      <c r="BA103" s="2">
        <f t="shared" si="328"/>
        <v>34554.5</v>
      </c>
      <c r="BB103" s="2">
        <f t="shared" si="328"/>
        <v>48504.200000000012</v>
      </c>
      <c r="BC103" s="2">
        <f t="shared" si="328"/>
        <v>25867.700000000012</v>
      </c>
      <c r="BD103" s="2">
        <f t="shared" si="328"/>
        <v>95655.299999999988</v>
      </c>
      <c r="BE103" s="2">
        <f t="shared" si="328"/>
        <v>46273</v>
      </c>
      <c r="BF103" s="2">
        <f t="shared" si="328"/>
        <v>-165465.5</v>
      </c>
      <c r="BG103" s="2">
        <f t="shared" si="328"/>
        <v>52940.5</v>
      </c>
      <c r="BH103" s="2">
        <f t="shared" si="328"/>
        <v>83316.799999999988</v>
      </c>
      <c r="BI103" s="2">
        <f t="shared" si="328"/>
        <v>246516.50000000006</v>
      </c>
      <c r="BJ103" s="2">
        <f t="shared" si="267"/>
        <v>134439</v>
      </c>
      <c r="BK103" s="2">
        <f t="shared" si="329"/>
        <v>229456.09999999998</v>
      </c>
      <c r="BL103" s="2">
        <f t="shared" si="329"/>
        <v>72119.200000000012</v>
      </c>
      <c r="BM103" s="2">
        <f t="shared" si="329"/>
        <v>67614.900000000023</v>
      </c>
      <c r="BN103" s="2">
        <f t="shared" si="329"/>
        <v>53092.799999999988</v>
      </c>
      <c r="BO103" s="2">
        <f t="shared" si="329"/>
        <v>44427.900000000023</v>
      </c>
      <c r="BP103" s="2">
        <f t="shared" si="329"/>
        <v>71463.099999999977</v>
      </c>
      <c r="BQ103" s="2">
        <f t="shared" si="329"/>
        <v>35892</v>
      </c>
      <c r="BR103" s="2">
        <f t="shared" si="329"/>
        <v>105336.69999999995</v>
      </c>
      <c r="BS103" s="2">
        <f t="shared" si="329"/>
        <v>31405.300000000047</v>
      </c>
      <c r="BT103" s="2">
        <f t="shared" si="329"/>
        <v>22078.199999999953</v>
      </c>
      <c r="BU103" s="2">
        <f t="shared" si="329"/>
        <v>65376.100000000093</v>
      </c>
      <c r="BV103" s="2">
        <f t="shared" si="269"/>
        <v>303604.09999999998</v>
      </c>
      <c r="BW103" s="2">
        <f t="shared" si="330"/>
        <v>-164595.09999999998</v>
      </c>
      <c r="BX103" s="2">
        <f t="shared" si="330"/>
        <v>274043</v>
      </c>
      <c r="BY103" s="2">
        <f t="shared" si="330"/>
        <v>93308.299999999988</v>
      </c>
      <c r="BZ103" s="2">
        <f t="shared" si="330"/>
        <v>58586.299999999988</v>
      </c>
      <c r="CA103" s="2">
        <f t="shared" si="330"/>
        <v>61732.400000000023</v>
      </c>
      <c r="CB103" s="2">
        <f t="shared" si="330"/>
        <v>88899</v>
      </c>
      <c r="CC103" s="2">
        <f t="shared" si="330"/>
        <v>93731</v>
      </c>
      <c r="CD103" s="2">
        <f t="shared" si="330"/>
        <v>75218</v>
      </c>
      <c r="CE103" s="2">
        <f t="shared" si="330"/>
        <v>63395</v>
      </c>
      <c r="CF103" s="2">
        <f t="shared" si="330"/>
        <v>-401706</v>
      </c>
      <c r="CG103" s="2">
        <f t="shared" si="330"/>
        <v>105372</v>
      </c>
      <c r="CH103" s="2">
        <f t="shared" si="271"/>
        <v>344322.1</v>
      </c>
      <c r="CI103" s="2">
        <f t="shared" si="331"/>
        <v>88319.600000000035</v>
      </c>
      <c r="CJ103" s="2">
        <f t="shared" si="331"/>
        <v>53108.599999999977</v>
      </c>
      <c r="CK103" s="2">
        <f t="shared" si="331"/>
        <v>-412902.19999999995</v>
      </c>
      <c r="CL103" s="2">
        <f t="shared" si="331"/>
        <v>85852.9</v>
      </c>
      <c r="CM103" s="2">
        <f t="shared" si="331"/>
        <v>45300</v>
      </c>
      <c r="CN103" s="2">
        <f t="shared" si="331"/>
        <v>164989</v>
      </c>
      <c r="CO103" s="2">
        <f t="shared" si="331"/>
        <v>103372</v>
      </c>
      <c r="CP103" s="2">
        <f t="shared" si="331"/>
        <v>86686</v>
      </c>
      <c r="CQ103" s="2">
        <f t="shared" si="331"/>
        <v>88720</v>
      </c>
      <c r="CR103" s="2">
        <f t="shared" si="331"/>
        <v>115412.69999999995</v>
      </c>
      <c r="CS103" s="2">
        <f t="shared" si="331"/>
        <v>170447</v>
      </c>
      <c r="CT103" s="2">
        <f t="shared" si="273"/>
        <v>199115.2</v>
      </c>
      <c r="CU103" s="2">
        <f t="shared" si="332"/>
        <v>130825.29999999999</v>
      </c>
      <c r="CV103" s="2">
        <f t="shared" si="332"/>
        <v>191034.5</v>
      </c>
      <c r="CW103" s="2">
        <f t="shared" si="332"/>
        <v>-445314</v>
      </c>
      <c r="CX103" s="2">
        <f t="shared" si="332"/>
        <v>91441</v>
      </c>
      <c r="CY103" s="2">
        <f t="shared" si="332"/>
        <v>99925.900000000023</v>
      </c>
      <c r="CZ103" s="2">
        <f t="shared" si="332"/>
        <v>173899.59999999998</v>
      </c>
      <c r="DA103" s="2">
        <f t="shared" si="332"/>
        <v>89943.599999999977</v>
      </c>
      <c r="DB103" s="2">
        <f t="shared" si="332"/>
        <v>97494.099999999977</v>
      </c>
      <c r="DC103" s="2">
        <f t="shared" si="332"/>
        <v>123970.80000000005</v>
      </c>
      <c r="DD103" s="2">
        <f t="shared" si="332"/>
        <v>150902.69999999995</v>
      </c>
      <c r="DE103" s="2">
        <f t="shared" si="332"/>
        <v>135380.40000000002</v>
      </c>
      <c r="DF103" s="2">
        <f t="shared" si="275"/>
        <v>225472.6</v>
      </c>
      <c r="DG103" s="2">
        <f t="shared" si="333"/>
        <v>62192.600000000006</v>
      </c>
      <c r="DH103" s="2">
        <f t="shared" si="333"/>
        <v>-407968.2</v>
      </c>
      <c r="DI103" s="2">
        <f t="shared" si="333"/>
        <v>120102.6</v>
      </c>
      <c r="DJ103" s="2">
        <f t="shared" si="333"/>
        <v>139694.29999999999</v>
      </c>
      <c r="DK103" s="2">
        <f t="shared" si="333"/>
        <v>116575</v>
      </c>
      <c r="DL103" s="2">
        <f t="shared" si="333"/>
        <v>123233.1</v>
      </c>
      <c r="DM103" s="2">
        <f t="shared" si="333"/>
        <v>119363.29999999999</v>
      </c>
      <c r="DN103" s="2">
        <f t="shared" si="333"/>
        <v>168040.50000000006</v>
      </c>
      <c r="DO103" s="2">
        <f t="shared" si="333"/>
        <v>117764.79999999993</v>
      </c>
      <c r="DP103" s="2">
        <f t="shared" si="333"/>
        <v>95675.900000000023</v>
      </c>
      <c r="DQ103" s="2">
        <f t="shared" si="333"/>
        <v>182928.07143986016</v>
      </c>
      <c r="DR103" s="2">
        <f t="shared" si="277"/>
        <v>193803.5</v>
      </c>
      <c r="DS103" s="2">
        <f t="shared" si="334"/>
        <v>113222.70000000001</v>
      </c>
      <c r="DT103" s="2">
        <f t="shared" si="334"/>
        <v>78938.399999999965</v>
      </c>
      <c r="DU103" s="2">
        <f t="shared" si="334"/>
        <v>108189.40000000002</v>
      </c>
      <c r="DV103" s="2">
        <f t="shared" si="334"/>
        <v>89697.400000000023</v>
      </c>
      <c r="DW103" s="2">
        <f t="shared" si="334"/>
        <v>85370.900000000023</v>
      </c>
      <c r="DX103" s="2">
        <f t="shared" si="334"/>
        <v>117405.69999999995</v>
      </c>
      <c r="DY103" s="2">
        <f t="shared" si="334"/>
        <v>98890.599999999977</v>
      </c>
      <c r="DZ103" s="2">
        <f t="shared" si="334"/>
        <v>171467.29999999993</v>
      </c>
      <c r="EA103" s="2">
        <f t="shared" si="334"/>
        <v>132801.10000000009</v>
      </c>
      <c r="EB103" s="2">
        <f t="shared" si="334"/>
        <v>129839.69999999995</v>
      </c>
      <c r="EC103" s="2">
        <f t="shared" si="334"/>
        <v>152863.9187437701</v>
      </c>
      <c r="ED103" s="2">
        <f t="shared" si="279"/>
        <v>188706</v>
      </c>
      <c r="EE103" s="2">
        <f t="shared" si="335"/>
        <v>138877.79999999999</v>
      </c>
      <c r="EF103" s="2">
        <f t="shared" si="335"/>
        <v>92341.5</v>
      </c>
      <c r="EG103" s="2">
        <f t="shared" si="305"/>
        <v>168509.8</v>
      </c>
      <c r="EH103" s="2">
        <f t="shared" si="305"/>
        <v>142927.30000000005</v>
      </c>
      <c r="EI103" s="2">
        <f t="shared" si="305"/>
        <v>62298.400000000023</v>
      </c>
      <c r="EJ103" s="2">
        <f t="shared" si="305"/>
        <v>134613.19999999995</v>
      </c>
      <c r="EK103" s="2">
        <f t="shared" si="305"/>
        <v>106423</v>
      </c>
      <c r="EL103" s="2">
        <f t="shared" si="336"/>
        <v>250776.5</v>
      </c>
      <c r="EM103" s="2">
        <f t="shared" si="336"/>
        <v>223533.60000000009</v>
      </c>
      <c r="EN103" s="2">
        <f t="shared" si="282"/>
        <v>104827.19999999995</v>
      </c>
      <c r="EO103" s="2">
        <f t="shared" si="283"/>
        <v>343051.28559018997</v>
      </c>
      <c r="EP103" s="2">
        <f t="shared" si="284"/>
        <v>219465.7</v>
      </c>
      <c r="EQ103" s="2">
        <f t="shared" si="285"/>
        <v>119919</v>
      </c>
      <c r="ER103" s="2">
        <f t="shared" si="286"/>
        <v>189410.60000000003</v>
      </c>
      <c r="ES103" s="2">
        <f t="shared" si="287"/>
        <v>151897.68373035791</v>
      </c>
      <c r="ET103" s="2">
        <f t="shared" si="287"/>
        <v>224000.716269642</v>
      </c>
      <c r="EU103" s="2">
        <f t="shared" si="287"/>
        <v>88557</v>
      </c>
      <c r="EV103" s="2">
        <f t="shared" si="287"/>
        <v>155663.30000000005</v>
      </c>
      <c r="EW103" s="2">
        <f t="shared" si="287"/>
        <v>145985.39999999991</v>
      </c>
      <c r="EX103" s="2">
        <f t="shared" si="307"/>
        <v>253744.20000000019</v>
      </c>
      <c r="EY103" s="2">
        <f t="shared" si="307"/>
        <v>217833.09999999986</v>
      </c>
      <c r="EZ103" s="2">
        <f t="shared" si="307"/>
        <v>139790.94314907002</v>
      </c>
      <c r="FA103" s="2">
        <f t="shared" si="307"/>
        <v>-8510.695375029929</v>
      </c>
      <c r="FB103" s="2">
        <f t="shared" si="289"/>
        <v>242309.2</v>
      </c>
      <c r="FC103" s="2">
        <f t="shared" si="290"/>
        <v>140186.09999999998</v>
      </c>
      <c r="FD103" s="2">
        <f t="shared" si="290"/>
        <v>181658.39999999997</v>
      </c>
      <c r="FE103" s="2">
        <f t="shared" si="290"/>
        <v>223052</v>
      </c>
      <c r="FF103" s="2">
        <f t="shared" si="290"/>
        <v>200241.30000000005</v>
      </c>
      <c r="FG103" s="2">
        <f t="shared" si="290"/>
        <v>131036.89999999991</v>
      </c>
      <c r="FH103" s="2">
        <f t="shared" si="291"/>
        <v>226076.10000000009</v>
      </c>
      <c r="FI103" s="2">
        <f t="shared" si="308"/>
        <v>109469</v>
      </c>
      <c r="FJ103" s="2">
        <f t="shared" si="308"/>
        <v>221657.69999999995</v>
      </c>
      <c r="FK103" s="2">
        <f t="shared" si="293"/>
        <v>75411.800000000047</v>
      </c>
      <c r="FL103" s="2">
        <f t="shared" si="294"/>
        <v>-703581.1</v>
      </c>
      <c r="FM103" s="2">
        <f t="shared" si="294"/>
        <v>358148.06327937997</v>
      </c>
      <c r="FN103" s="2">
        <f t="shared" si="295"/>
        <v>165978.29999999999</v>
      </c>
      <c r="FO103" s="2">
        <f t="shared" si="296"/>
        <v>202016.3</v>
      </c>
      <c r="FP103" s="2">
        <f t="shared" si="296"/>
        <v>202050.49276269006</v>
      </c>
      <c r="FQ103" s="2">
        <f t="shared" si="296"/>
        <v>-52666.513082990015</v>
      </c>
      <c r="FR103" s="2">
        <f t="shared" si="296"/>
        <v>101573.79068437003</v>
      </c>
      <c r="FS103" s="2">
        <f t="shared" si="296"/>
        <v>285790.88633821998</v>
      </c>
      <c r="FT103" s="2">
        <f t="shared" si="309"/>
        <v>295598.73707486002</v>
      </c>
      <c r="FU103" s="2">
        <f t="shared" si="309"/>
        <v>405377.7062228499</v>
      </c>
      <c r="FV103" s="2">
        <f t="shared" si="309"/>
        <v>14092.491581449984</v>
      </c>
      <c r="FW103" s="2">
        <f t="shared" si="309"/>
        <v>179413.48423616006</v>
      </c>
      <c r="FX103" s="2">
        <f t="shared" si="309"/>
        <v>176628.89461659989</v>
      </c>
      <c r="FY103" s="2">
        <f t="shared" si="309"/>
        <v>206532.85364761995</v>
      </c>
      <c r="FZ103" s="164">
        <f t="shared" si="298"/>
        <v>180344.34638448001</v>
      </c>
      <c r="GA103" s="2">
        <f t="shared" si="309"/>
        <v>250060.01384989999</v>
      </c>
      <c r="GB103" s="2">
        <f t="shared" si="337"/>
        <v>-63843.718485519988</v>
      </c>
      <c r="GC103" s="2">
        <f t="shared" si="322"/>
        <v>127677.80411492998</v>
      </c>
      <c r="GD103" s="2">
        <f t="shared" si="299"/>
        <v>70835.401785930037</v>
      </c>
      <c r="GE103" s="2">
        <f t="shared" si="300"/>
        <v>-60462.919140430051</v>
      </c>
      <c r="GF103" s="2">
        <f t="shared" si="300"/>
        <v>39206.525909609976</v>
      </c>
      <c r="GG103" s="2">
        <f t="shared" si="301"/>
        <v>353863.95730159001</v>
      </c>
      <c r="GH103" s="2">
        <f t="shared" si="302"/>
        <v>166978.32635612006</v>
      </c>
      <c r="GI103" s="2">
        <f t="shared" si="303"/>
        <v>64253.939474279992</v>
      </c>
      <c r="GJ103" s="2">
        <f t="shared" si="304"/>
        <v>124111.62892717007</v>
      </c>
      <c r="GK103" s="2">
        <f t="shared" si="304"/>
        <v>259647.26900689653</v>
      </c>
    </row>
    <row r="104" spans="1:193" x14ac:dyDescent="0.25">
      <c r="A104" s="81" t="s">
        <v>184</v>
      </c>
      <c r="B104" s="2">
        <f>B53</f>
        <v>0</v>
      </c>
      <c r="C104" s="2">
        <f t="shared" ref="C104:M104" si="338">C53-B53</f>
        <v>0</v>
      </c>
      <c r="D104" s="2">
        <f t="shared" si="338"/>
        <v>0</v>
      </c>
      <c r="E104" s="2">
        <f t="shared" si="338"/>
        <v>0</v>
      </c>
      <c r="F104" s="2">
        <f t="shared" si="338"/>
        <v>0</v>
      </c>
      <c r="G104" s="2">
        <f t="shared" si="338"/>
        <v>0</v>
      </c>
      <c r="H104" s="2">
        <f t="shared" si="338"/>
        <v>0</v>
      </c>
      <c r="I104" s="2">
        <f t="shared" si="338"/>
        <v>0</v>
      </c>
      <c r="J104" s="2">
        <f t="shared" si="338"/>
        <v>0</v>
      </c>
      <c r="K104" s="2">
        <f t="shared" si="338"/>
        <v>0</v>
      </c>
      <c r="L104" s="2">
        <f t="shared" si="338"/>
        <v>0</v>
      </c>
      <c r="M104" s="2">
        <f t="shared" si="338"/>
        <v>0</v>
      </c>
      <c r="N104" s="2">
        <f>N53</f>
        <v>0</v>
      </c>
      <c r="O104" s="2">
        <f t="shared" ref="O104:Y104" si="339">O53-N53</f>
        <v>0</v>
      </c>
      <c r="P104" s="2">
        <f t="shared" si="339"/>
        <v>0</v>
      </c>
      <c r="Q104" s="2">
        <f t="shared" si="339"/>
        <v>0</v>
      </c>
      <c r="R104" s="2">
        <f t="shared" si="339"/>
        <v>0</v>
      </c>
      <c r="S104" s="2">
        <f t="shared" si="339"/>
        <v>0</v>
      </c>
      <c r="T104" s="2">
        <f t="shared" si="339"/>
        <v>0</v>
      </c>
      <c r="U104" s="2">
        <f t="shared" si="339"/>
        <v>0</v>
      </c>
      <c r="V104" s="2">
        <f t="shared" si="339"/>
        <v>0</v>
      </c>
      <c r="W104" s="2">
        <f t="shared" si="339"/>
        <v>0</v>
      </c>
      <c r="X104" s="2">
        <f t="shared" si="339"/>
        <v>0</v>
      </c>
      <c r="Y104" s="2">
        <f t="shared" si="339"/>
        <v>0</v>
      </c>
      <c r="Z104" s="2">
        <f>Z53</f>
        <v>0</v>
      </c>
      <c r="AA104" s="2">
        <f t="shared" ref="AA104:AK104" si="340">AA53-Z53</f>
        <v>0</v>
      </c>
      <c r="AB104" s="2">
        <f t="shared" si="340"/>
        <v>0</v>
      </c>
      <c r="AC104" s="2">
        <f t="shared" si="340"/>
        <v>0</v>
      </c>
      <c r="AD104" s="2">
        <f t="shared" si="340"/>
        <v>0</v>
      </c>
      <c r="AE104" s="2">
        <f t="shared" si="340"/>
        <v>0</v>
      </c>
      <c r="AF104" s="2">
        <f t="shared" si="340"/>
        <v>0</v>
      </c>
      <c r="AG104" s="2">
        <f t="shared" si="340"/>
        <v>0</v>
      </c>
      <c r="AH104" s="2">
        <f t="shared" si="340"/>
        <v>0</v>
      </c>
      <c r="AI104" s="2">
        <f t="shared" si="340"/>
        <v>0</v>
      </c>
      <c r="AJ104" s="2">
        <f t="shared" si="340"/>
        <v>0</v>
      </c>
      <c r="AK104" s="2">
        <f t="shared" si="340"/>
        <v>0</v>
      </c>
      <c r="AL104" s="2">
        <f>AL53</f>
        <v>-5281</v>
      </c>
      <c r="AM104" s="2">
        <f t="shared" ref="AM104:AW104" si="341">AM53-AL53</f>
        <v>-1213</v>
      </c>
      <c r="AN104" s="2">
        <f t="shared" si="341"/>
        <v>-2375</v>
      </c>
      <c r="AO104" s="2">
        <f t="shared" si="341"/>
        <v>-4352</v>
      </c>
      <c r="AP104" s="2">
        <f t="shared" si="341"/>
        <v>-174071</v>
      </c>
      <c r="AQ104" s="2">
        <f t="shared" si="341"/>
        <v>109</v>
      </c>
      <c r="AR104" s="2">
        <f t="shared" si="341"/>
        <v>2430</v>
      </c>
      <c r="AS104" s="2">
        <f t="shared" si="341"/>
        <v>1034</v>
      </c>
      <c r="AT104" s="2">
        <f t="shared" si="341"/>
        <v>-3330</v>
      </c>
      <c r="AU104" s="2">
        <f t="shared" si="341"/>
        <v>-1461</v>
      </c>
      <c r="AV104" s="2">
        <f t="shared" si="341"/>
        <v>-479</v>
      </c>
      <c r="AW104" s="2">
        <f t="shared" si="341"/>
        <v>2679</v>
      </c>
      <c r="AX104" s="2">
        <f>AX53</f>
        <v>-5730</v>
      </c>
      <c r="AY104" s="2">
        <f t="shared" ref="AY104:BI104" si="342">AY53-AX53</f>
        <v>-5694.5</v>
      </c>
      <c r="AZ104" s="2">
        <f t="shared" si="342"/>
        <v>10472</v>
      </c>
      <c r="BA104" s="2">
        <f t="shared" si="342"/>
        <v>-1848.6999999999998</v>
      </c>
      <c r="BB104" s="2">
        <f t="shared" si="342"/>
        <v>-1084.8000000000002</v>
      </c>
      <c r="BC104" s="2">
        <f t="shared" si="342"/>
        <v>-537</v>
      </c>
      <c r="BD104" s="2">
        <f t="shared" si="342"/>
        <v>-6299</v>
      </c>
      <c r="BE104" s="2">
        <f t="shared" si="342"/>
        <v>639</v>
      </c>
      <c r="BF104" s="2">
        <f t="shared" si="342"/>
        <v>250832.9</v>
      </c>
      <c r="BG104" s="2">
        <f t="shared" si="342"/>
        <v>-2219.8999999999942</v>
      </c>
      <c r="BH104" s="2">
        <f t="shared" si="342"/>
        <v>-1445.5</v>
      </c>
      <c r="BI104" s="2">
        <f t="shared" si="342"/>
        <v>9330.5</v>
      </c>
      <c r="BJ104" s="2">
        <f>BJ53</f>
        <v>-6904</v>
      </c>
      <c r="BK104" s="2">
        <f t="shared" ref="BK104:BU104" si="343">BK53-BJ53</f>
        <v>-126064.1</v>
      </c>
      <c r="BL104" s="2">
        <f t="shared" si="343"/>
        <v>-2567.6999999999825</v>
      </c>
      <c r="BM104" s="2">
        <f t="shared" si="343"/>
        <v>-1918.2000000000116</v>
      </c>
      <c r="BN104" s="2">
        <f t="shared" si="343"/>
        <v>1884</v>
      </c>
      <c r="BO104" s="2">
        <f t="shared" si="343"/>
        <v>-875.20000000001164</v>
      </c>
      <c r="BP104" s="2">
        <f t="shared" si="343"/>
        <v>-5404.7999999999884</v>
      </c>
      <c r="BQ104" s="2">
        <f t="shared" si="343"/>
        <v>3514</v>
      </c>
      <c r="BR104" s="2">
        <f t="shared" si="343"/>
        <v>-3985</v>
      </c>
      <c r="BS104" s="2">
        <f t="shared" si="343"/>
        <v>-1785</v>
      </c>
      <c r="BT104" s="2">
        <f t="shared" si="343"/>
        <v>-536.89999999999418</v>
      </c>
      <c r="BU104" s="2">
        <f t="shared" si="343"/>
        <v>32841.5</v>
      </c>
      <c r="BV104" s="2">
        <f>BV53</f>
        <v>-133886.70000000001</v>
      </c>
      <c r="BW104" s="2">
        <f t="shared" ref="BW104:CG104" si="344">BW53-BV53</f>
        <v>267416.30000000005</v>
      </c>
      <c r="BX104" s="2">
        <f t="shared" si="344"/>
        <v>-270564.59999999998</v>
      </c>
      <c r="BY104" s="2">
        <f t="shared" si="344"/>
        <v>-2188</v>
      </c>
      <c r="BZ104" s="2">
        <f t="shared" si="344"/>
        <v>497.10000000000582</v>
      </c>
      <c r="CA104" s="2">
        <f t="shared" si="344"/>
        <v>-2200.1000000000058</v>
      </c>
      <c r="CB104" s="2">
        <f t="shared" si="344"/>
        <v>-5702</v>
      </c>
      <c r="CC104" s="2">
        <f t="shared" si="344"/>
        <v>-635</v>
      </c>
      <c r="CD104" s="2">
        <f t="shared" si="344"/>
        <v>-2547</v>
      </c>
      <c r="CE104" s="2">
        <f t="shared" si="344"/>
        <v>-2208</v>
      </c>
      <c r="CF104" s="2">
        <f t="shared" si="344"/>
        <v>513534</v>
      </c>
      <c r="CG104" s="2">
        <f t="shared" si="344"/>
        <v>-10006</v>
      </c>
      <c r="CH104" s="2">
        <f>CH53</f>
        <v>-132752.9</v>
      </c>
      <c r="CI104" s="2">
        <f t="shared" ref="CI104:CS104" si="345">CI53-CH53</f>
        <v>-371.70000000001164</v>
      </c>
      <c r="CJ104" s="2">
        <f t="shared" si="345"/>
        <v>-1699</v>
      </c>
      <c r="CK104" s="2">
        <f t="shared" si="345"/>
        <v>501281.6</v>
      </c>
      <c r="CL104" s="2">
        <f t="shared" si="345"/>
        <v>-3222</v>
      </c>
      <c r="CM104" s="2">
        <f t="shared" si="345"/>
        <v>9809</v>
      </c>
      <c r="CN104" s="2">
        <f t="shared" si="345"/>
        <v>-4426</v>
      </c>
      <c r="CO104" s="2">
        <f t="shared" si="345"/>
        <v>500.5</v>
      </c>
      <c r="CP104" s="2">
        <f t="shared" si="345"/>
        <v>7005.5</v>
      </c>
      <c r="CQ104" s="2">
        <f t="shared" si="345"/>
        <v>-2008</v>
      </c>
      <c r="CR104" s="2">
        <f t="shared" si="345"/>
        <v>73</v>
      </c>
      <c r="CS104" s="2">
        <f t="shared" si="345"/>
        <v>27166</v>
      </c>
      <c r="CT104" s="2">
        <f>CT53</f>
        <v>-4580.7</v>
      </c>
      <c r="CU104" s="2">
        <f t="shared" ref="CU104:DE104" si="346">CU53-CT53</f>
        <v>465.30000000000018</v>
      </c>
      <c r="CV104" s="2">
        <f t="shared" si="346"/>
        <v>-110713.60000000001</v>
      </c>
      <c r="CW104" s="2">
        <f t="shared" si="346"/>
        <v>502758</v>
      </c>
      <c r="CX104" s="2">
        <f t="shared" si="346"/>
        <v>25007</v>
      </c>
      <c r="CY104" s="2">
        <f t="shared" si="346"/>
        <v>19591.599999999977</v>
      </c>
      <c r="CZ104" s="2">
        <f t="shared" si="346"/>
        <v>-18472.599999999977</v>
      </c>
      <c r="DA104" s="2">
        <f t="shared" si="346"/>
        <v>878</v>
      </c>
      <c r="DB104" s="2">
        <f t="shared" si="346"/>
        <v>29208</v>
      </c>
      <c r="DC104" s="2">
        <f t="shared" si="346"/>
        <v>2865</v>
      </c>
      <c r="DD104" s="2">
        <f t="shared" si="346"/>
        <v>1480.2999999999884</v>
      </c>
      <c r="DE104" s="2">
        <f t="shared" si="346"/>
        <v>41035.299999999988</v>
      </c>
      <c r="DF104" s="2">
        <f>DF53</f>
        <v>-2891.4</v>
      </c>
      <c r="DG104" s="2">
        <f t="shared" ref="DG104:DQ104" si="347">DG53-DF53</f>
        <v>4097</v>
      </c>
      <c r="DH104" s="2">
        <f t="shared" si="347"/>
        <v>559996.4</v>
      </c>
      <c r="DI104" s="2">
        <f t="shared" si="347"/>
        <v>-27263.5</v>
      </c>
      <c r="DJ104" s="2">
        <f t="shared" si="347"/>
        <v>-71.300000000046566</v>
      </c>
      <c r="DK104" s="2">
        <f t="shared" si="347"/>
        <v>13308</v>
      </c>
      <c r="DL104" s="2">
        <f t="shared" si="347"/>
        <v>4379.8000000000466</v>
      </c>
      <c r="DM104" s="2">
        <f t="shared" si="347"/>
        <v>2347</v>
      </c>
      <c r="DN104" s="2">
        <f t="shared" si="347"/>
        <v>8490.5999999999767</v>
      </c>
      <c r="DO104" s="2">
        <f t="shared" si="347"/>
        <v>999.59999999997672</v>
      </c>
      <c r="DP104" s="2">
        <f t="shared" si="347"/>
        <v>2816.6000000000931</v>
      </c>
      <c r="DQ104" s="2">
        <f t="shared" si="347"/>
        <v>36879.899529134738</v>
      </c>
      <c r="DR104" s="2">
        <f>DR53</f>
        <v>695</v>
      </c>
      <c r="DS104" s="2">
        <f t="shared" ref="DS104:EC104" si="348">DS53-DR53</f>
        <v>1597.6</v>
      </c>
      <c r="DT104" s="2">
        <f t="shared" si="348"/>
        <v>1426.1</v>
      </c>
      <c r="DU104" s="2">
        <f t="shared" si="348"/>
        <v>-2593.3999999999996</v>
      </c>
      <c r="DV104" s="2">
        <f t="shared" si="348"/>
        <v>2315.3000000000002</v>
      </c>
      <c r="DW104" s="2">
        <f t="shared" si="348"/>
        <v>9223.6999999999989</v>
      </c>
      <c r="DX104" s="2">
        <f t="shared" si="348"/>
        <v>-2845.2999999999993</v>
      </c>
      <c r="DY104" s="2">
        <f t="shared" si="348"/>
        <v>147.5</v>
      </c>
      <c r="DZ104" s="2">
        <f t="shared" si="348"/>
        <v>-6596.3</v>
      </c>
      <c r="EA104" s="2">
        <f t="shared" si="348"/>
        <v>30036.7</v>
      </c>
      <c r="EB104" s="2">
        <f t="shared" si="348"/>
        <v>-763.70000000000073</v>
      </c>
      <c r="EC104" s="2">
        <f t="shared" si="348"/>
        <v>127818.87411622169</v>
      </c>
      <c r="ED104" s="2">
        <f t="shared" si="279"/>
        <v>-3645</v>
      </c>
      <c r="EE104" s="2">
        <f t="shared" si="335"/>
        <v>399.80000000000018</v>
      </c>
      <c r="EF104" s="2">
        <f t="shared" si="335"/>
        <v>-6909.8</v>
      </c>
      <c r="EG104" s="2">
        <f t="shared" si="305"/>
        <v>-7359.9000000000015</v>
      </c>
      <c r="EH104" s="2">
        <f t="shared" si="305"/>
        <v>6381.0000000000018</v>
      </c>
      <c r="EI104" s="2">
        <f t="shared" si="305"/>
        <v>23424.699999999997</v>
      </c>
      <c r="EJ104" s="2">
        <f t="shared" si="305"/>
        <v>16268.2</v>
      </c>
      <c r="EK104" s="2">
        <f t="shared" si="305"/>
        <v>-4581</v>
      </c>
      <c r="EL104" s="2">
        <f t="shared" si="336"/>
        <v>1404.2999999999993</v>
      </c>
      <c r="EM104" s="2">
        <f t="shared" si="336"/>
        <v>-6418</v>
      </c>
      <c r="EN104" s="2">
        <f t="shared" si="282"/>
        <v>20082.100000000002</v>
      </c>
      <c r="EO104" s="2">
        <f t="shared" si="283"/>
        <v>22945.381851480779</v>
      </c>
      <c r="EP104" s="2">
        <f t="shared" si="284"/>
        <v>1540.2</v>
      </c>
      <c r="EQ104" s="2">
        <f t="shared" si="285"/>
        <v>6976.9000000000005</v>
      </c>
      <c r="ER104" s="2">
        <f t="shared" si="286"/>
        <v>-10927</v>
      </c>
      <c r="ES104" s="2">
        <f t="shared" si="287"/>
        <v>-7723.0886659707612</v>
      </c>
      <c r="ET104" s="2">
        <f t="shared" si="287"/>
        <v>1332.1886659707616</v>
      </c>
      <c r="EU104" s="2">
        <f t="shared" si="287"/>
        <v>9101.0999999999985</v>
      </c>
      <c r="EV104" s="2">
        <f t="shared" si="287"/>
        <v>4677.7</v>
      </c>
      <c r="EW104" s="2">
        <f t="shared" si="287"/>
        <v>-3184.7</v>
      </c>
      <c r="EX104" s="2">
        <f t="shared" si="307"/>
        <v>-2579</v>
      </c>
      <c r="EY104" s="2">
        <f t="shared" si="307"/>
        <v>-6432.1</v>
      </c>
      <c r="EZ104" s="2">
        <f t="shared" si="307"/>
        <v>25991.452578742315</v>
      </c>
      <c r="FA104" s="2">
        <f t="shared" si="307"/>
        <v>121980.94081674203</v>
      </c>
      <c r="FB104" s="2">
        <f t="shared" si="289"/>
        <v>3710.3</v>
      </c>
      <c r="FC104" s="2">
        <f t="shared" si="290"/>
        <v>816.69999999999982</v>
      </c>
      <c r="FD104" s="2">
        <f t="shared" si="290"/>
        <v>-2680.6</v>
      </c>
      <c r="FE104" s="2">
        <f t="shared" si="290"/>
        <v>-8720</v>
      </c>
      <c r="FF104" s="2">
        <f t="shared" si="290"/>
        <v>2053.8000000000002</v>
      </c>
      <c r="FG104" s="2">
        <f t="shared" si="290"/>
        <v>6533.2000000000007</v>
      </c>
      <c r="FH104" s="2">
        <f t="shared" si="291"/>
        <v>34586.6</v>
      </c>
      <c r="FI104" s="2">
        <f t="shared" si="308"/>
        <v>-2797.5999999999985</v>
      </c>
      <c r="FJ104" s="2">
        <f t="shared" si="308"/>
        <v>-4673.2000000000007</v>
      </c>
      <c r="FK104" s="2">
        <f t="shared" si="293"/>
        <v>214085.09999999998</v>
      </c>
      <c r="FL104" s="2">
        <f t="shared" si="294"/>
        <v>870100.59999999986</v>
      </c>
      <c r="FM104" s="2">
        <f t="shared" si="294"/>
        <v>5574.8509065501858</v>
      </c>
      <c r="FN104" s="2">
        <f t="shared" si="295"/>
        <v>-2311.6</v>
      </c>
      <c r="FO104" s="2">
        <f t="shared" si="296"/>
        <v>-4227.7000000000007</v>
      </c>
      <c r="FP104" s="2">
        <f t="shared" si="296"/>
        <v>-5222.4652342199997</v>
      </c>
      <c r="FQ104" s="2">
        <f t="shared" si="296"/>
        <v>280735.48559156002</v>
      </c>
      <c r="FR104" s="2">
        <f t="shared" si="296"/>
        <v>161493.00350542</v>
      </c>
      <c r="FS104" s="2">
        <f t="shared" si="296"/>
        <v>30500.489838439971</v>
      </c>
      <c r="FT104" s="2">
        <f t="shared" si="309"/>
        <v>-30500.490701199975</v>
      </c>
      <c r="FU104" s="2">
        <f t="shared" si="309"/>
        <v>-29123.722999999998</v>
      </c>
      <c r="FV104" s="2">
        <f t="shared" si="309"/>
        <v>305972.78765913995</v>
      </c>
      <c r="FW104" s="2">
        <f t="shared" si="309"/>
        <v>-7875.6508786599152</v>
      </c>
      <c r="FX104" s="2">
        <f t="shared" si="309"/>
        <v>12155.61875439994</v>
      </c>
      <c r="FY104" s="2">
        <f t="shared" si="309"/>
        <v>12210.666171879973</v>
      </c>
      <c r="FZ104" s="164">
        <f t="shared" si="298"/>
        <v>3996.84198096</v>
      </c>
      <c r="GA104" s="2">
        <f t="shared" si="309"/>
        <v>16773.280578459999</v>
      </c>
      <c r="GB104" s="2">
        <f t="shared" si="337"/>
        <v>8199.0110306899987</v>
      </c>
      <c r="GC104" s="2">
        <f t="shared" si="322"/>
        <v>-57134.878849829998</v>
      </c>
      <c r="GD104" s="2">
        <f t="shared" si="299"/>
        <v>72433.928430159998</v>
      </c>
      <c r="GE104" s="2">
        <f t="shared" si="300"/>
        <v>195986.94301879001</v>
      </c>
      <c r="GF104" s="2">
        <f t="shared" si="300"/>
        <v>185132.83939444</v>
      </c>
      <c r="GG104" s="2">
        <f t="shared" si="301"/>
        <v>-666.72248346998822</v>
      </c>
      <c r="GH104" s="2">
        <f t="shared" si="302"/>
        <v>-2609.3851737500518</v>
      </c>
      <c r="GI104" s="2">
        <f t="shared" si="303"/>
        <v>-15266.038648049987</v>
      </c>
      <c r="GJ104" s="2">
        <f t="shared" si="304"/>
        <v>4136.6139043600415</v>
      </c>
      <c r="GK104" s="2">
        <f t="shared" si="304"/>
        <v>85162.259560143575</v>
      </c>
    </row>
    <row r="109" spans="1:193" x14ac:dyDescent="0.25">
      <c r="A109" s="18"/>
    </row>
  </sheetData>
  <autoFilter ref="A5:GF53" xr:uid="{00000000-0001-0000-0200-000000000000}"/>
  <phoneticPr fontId="48" type="noConversion"/>
  <pageMargins left="0.79" right="0.79" top="0.98" bottom="0.98" header="0" footer="0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495F-D77D-44CB-9687-A9F23A4EADB5}">
  <sheetPr codeName="Hoja14"/>
  <dimension ref="A1:BG200"/>
  <sheetViews>
    <sheetView showGridLines="0" zoomScale="85" zoomScaleNormal="85" workbookViewId="0">
      <pane xSplit="2" ySplit="3" topLeftCell="C189" activePane="bottomRight" state="frozen"/>
      <selection pane="topRight" activeCell="C1" sqref="C1"/>
      <selection pane="bottomLeft" activeCell="A4" sqref="A4"/>
      <selection pane="bottomRight" activeCell="C199" sqref="C199"/>
    </sheetView>
  </sheetViews>
  <sheetFormatPr baseColWidth="10" defaultRowHeight="12.5" outlineLevelRow="1" x14ac:dyDescent="0.25"/>
  <sheetData>
    <row r="1" spans="1:59" ht="21" x14ac:dyDescent="0.25">
      <c r="A1" s="216" t="s">
        <v>435</v>
      </c>
      <c r="B1" s="217"/>
      <c r="C1" s="141"/>
      <c r="D1" s="141" t="s">
        <v>448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7" t="s">
        <v>471</v>
      </c>
      <c r="BA1" s="148"/>
      <c r="BB1" s="149"/>
      <c r="BC1" s="147" t="s">
        <v>439</v>
      </c>
      <c r="BD1" s="148"/>
      <c r="BE1" s="148"/>
      <c r="BF1" s="149"/>
      <c r="BG1" s="149"/>
    </row>
    <row r="2" spans="1:59" ht="78" x14ac:dyDescent="0.25">
      <c r="A2" s="142" t="s">
        <v>334</v>
      </c>
      <c r="B2" s="142" t="s">
        <v>436</v>
      </c>
      <c r="C2" s="121" t="s">
        <v>473</v>
      </c>
      <c r="D2" s="121" t="s">
        <v>137</v>
      </c>
      <c r="E2" s="121" t="s">
        <v>138</v>
      </c>
      <c r="F2" s="121" t="s">
        <v>139</v>
      </c>
      <c r="G2" s="121" t="s">
        <v>140</v>
      </c>
      <c r="H2" s="121" t="s">
        <v>141</v>
      </c>
      <c r="I2" s="121" t="s">
        <v>142</v>
      </c>
      <c r="J2" s="121" t="s">
        <v>143</v>
      </c>
      <c r="K2" s="121" t="s">
        <v>144</v>
      </c>
      <c r="L2" s="121" t="s">
        <v>145</v>
      </c>
      <c r="M2" s="121" t="s">
        <v>146</v>
      </c>
      <c r="N2" s="121" t="s">
        <v>147</v>
      </c>
      <c r="O2" s="121" t="s">
        <v>148</v>
      </c>
      <c r="P2" s="121" t="s">
        <v>149</v>
      </c>
      <c r="Q2" s="121" t="s">
        <v>150</v>
      </c>
      <c r="R2" s="121" t="s">
        <v>151</v>
      </c>
      <c r="S2" s="121" t="s">
        <v>152</v>
      </c>
      <c r="T2" s="121" t="s">
        <v>153</v>
      </c>
      <c r="U2" s="121" t="s">
        <v>154</v>
      </c>
      <c r="V2" s="121" t="s">
        <v>155</v>
      </c>
      <c r="W2" s="121" t="s">
        <v>156</v>
      </c>
      <c r="X2" s="121" t="s">
        <v>157</v>
      </c>
      <c r="Y2" s="121" t="s">
        <v>158</v>
      </c>
      <c r="Z2" s="121" t="s">
        <v>159</v>
      </c>
      <c r="AA2" s="121" t="s">
        <v>160</v>
      </c>
      <c r="AB2" s="121" t="s">
        <v>161</v>
      </c>
      <c r="AC2" s="121" t="s">
        <v>162</v>
      </c>
      <c r="AD2" s="121" t="s">
        <v>163</v>
      </c>
      <c r="AE2" s="121" t="s">
        <v>164</v>
      </c>
      <c r="AF2" s="121" t="s">
        <v>165</v>
      </c>
      <c r="AG2" s="121" t="s">
        <v>166</v>
      </c>
      <c r="AH2" s="121" t="s">
        <v>167</v>
      </c>
      <c r="AI2" s="121" t="s">
        <v>168</v>
      </c>
      <c r="AJ2" s="121" t="s">
        <v>169</v>
      </c>
      <c r="AK2" s="121" t="s">
        <v>170</v>
      </c>
      <c r="AL2" s="121" t="s">
        <v>171</v>
      </c>
      <c r="AM2" s="121" t="s">
        <v>172</v>
      </c>
      <c r="AN2" s="121" t="s">
        <v>173</v>
      </c>
      <c r="AO2" s="121" t="s">
        <v>174</v>
      </c>
      <c r="AP2" s="121" t="s">
        <v>175</v>
      </c>
      <c r="AQ2" s="121" t="s">
        <v>176</v>
      </c>
      <c r="AR2" s="121" t="s">
        <v>177</v>
      </c>
      <c r="AS2" s="121" t="s">
        <v>178</v>
      </c>
      <c r="AT2" s="121" t="s">
        <v>179</v>
      </c>
      <c r="AU2" s="121" t="s">
        <v>180</v>
      </c>
      <c r="AV2" s="121" t="s">
        <v>181</v>
      </c>
      <c r="AW2" s="121" t="s">
        <v>182</v>
      </c>
      <c r="AX2" s="121" t="s">
        <v>183</v>
      </c>
      <c r="AY2" s="121" t="s">
        <v>184</v>
      </c>
      <c r="AZ2" s="150" t="s">
        <v>472</v>
      </c>
      <c r="BA2" s="150" t="s">
        <v>440</v>
      </c>
      <c r="BB2" s="150" t="s">
        <v>441</v>
      </c>
      <c r="BC2" s="150" t="s">
        <v>442</v>
      </c>
      <c r="BD2" s="150" t="s">
        <v>443</v>
      </c>
      <c r="BE2" s="150" t="s">
        <v>444</v>
      </c>
      <c r="BF2" s="150" t="s">
        <v>445</v>
      </c>
      <c r="BG2" s="150" t="s">
        <v>488</v>
      </c>
    </row>
    <row r="3" spans="1:59" ht="26" x14ac:dyDescent="0.25">
      <c r="A3" s="218" t="s">
        <v>437</v>
      </c>
      <c r="B3" s="219"/>
      <c r="C3" s="122" t="s">
        <v>446</v>
      </c>
      <c r="D3" s="122" t="s">
        <v>447</v>
      </c>
      <c r="E3" s="122" t="s">
        <v>447</v>
      </c>
      <c r="F3" s="122" t="s">
        <v>447</v>
      </c>
      <c r="G3" s="122" t="s">
        <v>447</v>
      </c>
      <c r="H3" s="122" t="s">
        <v>447</v>
      </c>
      <c r="I3" s="122" t="s">
        <v>447</v>
      </c>
      <c r="J3" s="122" t="s">
        <v>447</v>
      </c>
      <c r="K3" s="122" t="s">
        <v>447</v>
      </c>
      <c r="L3" s="122" t="s">
        <v>447</v>
      </c>
      <c r="M3" s="122" t="s">
        <v>447</v>
      </c>
      <c r="N3" s="122" t="s">
        <v>447</v>
      </c>
      <c r="O3" s="122" t="s">
        <v>447</v>
      </c>
      <c r="P3" s="122" t="s">
        <v>447</v>
      </c>
      <c r="Q3" s="122" t="s">
        <v>447</v>
      </c>
      <c r="R3" s="122" t="s">
        <v>447</v>
      </c>
      <c r="S3" s="122" t="s">
        <v>447</v>
      </c>
      <c r="T3" s="122" t="s">
        <v>447</v>
      </c>
      <c r="U3" s="122" t="s">
        <v>447</v>
      </c>
      <c r="V3" s="122" t="s">
        <v>447</v>
      </c>
      <c r="W3" s="122" t="s">
        <v>447</v>
      </c>
      <c r="X3" s="122" t="s">
        <v>447</v>
      </c>
      <c r="Y3" s="122" t="s">
        <v>447</v>
      </c>
      <c r="Z3" s="122" t="s">
        <v>447</v>
      </c>
      <c r="AA3" s="122" t="s">
        <v>447</v>
      </c>
      <c r="AB3" s="122" t="s">
        <v>447</v>
      </c>
      <c r="AC3" s="122" t="s">
        <v>447</v>
      </c>
      <c r="AD3" s="122" t="s">
        <v>447</v>
      </c>
      <c r="AE3" s="122" t="s">
        <v>447</v>
      </c>
      <c r="AF3" s="122" t="s">
        <v>447</v>
      </c>
      <c r="AG3" s="122" t="s">
        <v>447</v>
      </c>
      <c r="AH3" s="122" t="s">
        <v>447</v>
      </c>
      <c r="AI3" s="122" t="s">
        <v>447</v>
      </c>
      <c r="AJ3" s="122" t="s">
        <v>447</v>
      </c>
      <c r="AK3" s="122" t="s">
        <v>447</v>
      </c>
      <c r="AL3" s="122" t="s">
        <v>447</v>
      </c>
      <c r="AM3" s="122" t="s">
        <v>447</v>
      </c>
      <c r="AN3" s="122" t="s">
        <v>447</v>
      </c>
      <c r="AO3" s="122" t="s">
        <v>447</v>
      </c>
      <c r="AP3" s="122" t="s">
        <v>447</v>
      </c>
      <c r="AQ3" s="122" t="s">
        <v>447</v>
      </c>
      <c r="AR3" s="122" t="s">
        <v>447</v>
      </c>
      <c r="AS3" s="122" t="s">
        <v>447</v>
      </c>
      <c r="AT3" s="122" t="s">
        <v>447</v>
      </c>
      <c r="AU3" s="122" t="s">
        <v>447</v>
      </c>
      <c r="AV3" s="122" t="s">
        <v>447</v>
      </c>
      <c r="AW3" s="122" t="s">
        <v>447</v>
      </c>
      <c r="AX3" s="122" t="s">
        <v>447</v>
      </c>
      <c r="AY3" s="122" t="s">
        <v>447</v>
      </c>
      <c r="AZ3" s="122" t="s">
        <v>447</v>
      </c>
      <c r="BA3" s="122" t="s">
        <v>447</v>
      </c>
      <c r="BB3" s="122" t="s">
        <v>447</v>
      </c>
      <c r="BC3" s="122" t="s">
        <v>438</v>
      </c>
      <c r="BD3" s="122" t="s">
        <v>438</v>
      </c>
      <c r="BE3" s="122" t="s">
        <v>438</v>
      </c>
      <c r="BF3" s="122" t="s">
        <v>438</v>
      </c>
      <c r="BG3" s="122" t="s">
        <v>447</v>
      </c>
    </row>
    <row r="4" spans="1:59" ht="14.5" hidden="1" outlineLevel="1" x14ac:dyDescent="0.25">
      <c r="A4" s="117"/>
      <c r="B4" s="118" t="s">
        <v>459</v>
      </c>
      <c r="C4" s="123">
        <v>500.65</v>
      </c>
      <c r="D4" s="124">
        <v>117111.9</v>
      </c>
      <c r="E4" s="124">
        <v>117111.9</v>
      </c>
      <c r="F4" s="124">
        <v>113354.4</v>
      </c>
      <c r="G4" s="125">
        <v>35425.899999999994</v>
      </c>
      <c r="H4" s="124">
        <v>6946.1</v>
      </c>
      <c r="I4" s="124">
        <v>155.19999999999999</v>
      </c>
      <c r="J4" s="124">
        <v>22161.599999999999</v>
      </c>
      <c r="K4" s="124">
        <v>6163</v>
      </c>
      <c r="L4" s="124">
        <v>21099.8</v>
      </c>
      <c r="M4" s="124">
        <v>26268.799999999999</v>
      </c>
      <c r="N4" s="124">
        <v>1563.3</v>
      </c>
      <c r="O4" s="124">
        <v>28996.6</v>
      </c>
      <c r="P4" s="125">
        <v>3757.5</v>
      </c>
      <c r="Q4" s="124">
        <v>2379.6999999999998</v>
      </c>
      <c r="R4" s="124">
        <v>1360.8</v>
      </c>
      <c r="S4" s="124">
        <v>17</v>
      </c>
      <c r="T4" s="124">
        <v>0</v>
      </c>
      <c r="U4" s="124">
        <v>165441</v>
      </c>
      <c r="V4" s="124">
        <v>163029.4</v>
      </c>
      <c r="W4" s="124">
        <v>65300.3</v>
      </c>
      <c r="X4" s="124">
        <v>60758</v>
      </c>
      <c r="Y4" s="124">
        <v>4542.3</v>
      </c>
      <c r="Z4" s="124">
        <v>616.5</v>
      </c>
      <c r="AA4" s="124">
        <v>38952.6</v>
      </c>
      <c r="AB4" s="124">
        <v>19449.599999999999</v>
      </c>
      <c r="AC4" s="124">
        <v>19503</v>
      </c>
      <c r="AD4" s="124">
        <v>0</v>
      </c>
      <c r="AE4" s="124">
        <v>0</v>
      </c>
      <c r="AF4" s="124">
        <v>58160</v>
      </c>
      <c r="AG4" s="124">
        <v>36847.9</v>
      </c>
      <c r="AH4" s="124">
        <v>21312.1</v>
      </c>
      <c r="AI4" s="124">
        <v>2411.6</v>
      </c>
      <c r="AJ4" s="124">
        <v>871.2</v>
      </c>
      <c r="AK4" s="124">
        <v>1540.4</v>
      </c>
      <c r="AL4" s="124">
        <v>0</v>
      </c>
      <c r="AM4" s="124">
        <v>1493.9</v>
      </c>
      <c r="AN4" s="124">
        <v>0</v>
      </c>
      <c r="AO4" s="124">
        <v>46.5</v>
      </c>
      <c r="AP4" s="124">
        <v>0</v>
      </c>
      <c r="AQ4" s="124">
        <v>0</v>
      </c>
      <c r="AR4" s="125">
        <v>9830.8999999999942</v>
      </c>
      <c r="AS4" s="125">
        <v>-45917.5</v>
      </c>
      <c r="AT4" s="125">
        <v>-48329.100000000006</v>
      </c>
      <c r="AU4" s="123">
        <v>-0.41822948999999998</v>
      </c>
      <c r="AV4" s="125" t="s">
        <v>498</v>
      </c>
      <c r="AW4" s="124" t="s">
        <v>498</v>
      </c>
      <c r="AX4" s="124" t="s">
        <v>498</v>
      </c>
      <c r="AY4" s="124" t="s">
        <v>498</v>
      </c>
      <c r="AZ4" s="124">
        <v>2427203.7845990169</v>
      </c>
      <c r="BA4" s="151">
        <v>1182429.66285</v>
      </c>
      <c r="BB4" s="152">
        <v>5267132.3918490168</v>
      </c>
      <c r="BC4" s="129">
        <v>31.081839193693249</v>
      </c>
      <c r="BD4" s="127">
        <v>0</v>
      </c>
      <c r="BE4" s="127">
        <v>1.4576797770806511</v>
      </c>
      <c r="BF4" s="153">
        <v>18.61401057215247</v>
      </c>
      <c r="BG4" s="154">
        <v>11613320</v>
      </c>
    </row>
    <row r="5" spans="1:59" ht="14.5" hidden="1" outlineLevel="1" x14ac:dyDescent="0.25">
      <c r="A5" s="119"/>
      <c r="B5" s="118" t="s">
        <v>460</v>
      </c>
      <c r="C5" s="130">
        <v>503.17</v>
      </c>
      <c r="D5" s="131">
        <v>231272.6</v>
      </c>
      <c r="E5" s="131">
        <v>231272.6</v>
      </c>
      <c r="F5" s="131">
        <v>223115.9</v>
      </c>
      <c r="G5" s="132">
        <v>70456.399999999994</v>
      </c>
      <c r="H5" s="131">
        <v>13728.2</v>
      </c>
      <c r="I5" s="131">
        <v>376.3</v>
      </c>
      <c r="J5" s="131">
        <v>43730.7</v>
      </c>
      <c r="K5" s="131">
        <v>12621.2</v>
      </c>
      <c r="L5" s="131">
        <v>39175.300000000003</v>
      </c>
      <c r="M5" s="131">
        <v>49051</v>
      </c>
      <c r="N5" s="131">
        <v>2858.7</v>
      </c>
      <c r="O5" s="131">
        <v>61574.5</v>
      </c>
      <c r="P5" s="132">
        <v>8156.7</v>
      </c>
      <c r="Q5" s="131">
        <v>5024.5</v>
      </c>
      <c r="R5" s="131">
        <v>2075.6999999999998</v>
      </c>
      <c r="S5" s="131">
        <v>1056.5</v>
      </c>
      <c r="T5" s="131">
        <v>0</v>
      </c>
      <c r="U5" s="131">
        <v>280769.2</v>
      </c>
      <c r="V5" s="131">
        <v>275058.09999999998</v>
      </c>
      <c r="W5" s="131">
        <v>111530.2</v>
      </c>
      <c r="X5" s="131">
        <v>92596</v>
      </c>
      <c r="Y5" s="131">
        <v>18934.2</v>
      </c>
      <c r="Z5" s="131">
        <v>2228.1999999999998</v>
      </c>
      <c r="AA5" s="131">
        <v>77086.7</v>
      </c>
      <c r="AB5" s="131">
        <v>41260.800000000003</v>
      </c>
      <c r="AC5" s="131">
        <v>35650.6</v>
      </c>
      <c r="AD5" s="131">
        <v>112.4</v>
      </c>
      <c r="AE5" s="131">
        <v>62.9</v>
      </c>
      <c r="AF5" s="131">
        <v>84213</v>
      </c>
      <c r="AG5" s="131">
        <v>56482.3</v>
      </c>
      <c r="AH5" s="131">
        <v>27730.7</v>
      </c>
      <c r="AI5" s="131">
        <v>5711.1</v>
      </c>
      <c r="AJ5" s="131">
        <v>1551.8</v>
      </c>
      <c r="AK5" s="131">
        <v>4159.3</v>
      </c>
      <c r="AL5" s="131">
        <v>0</v>
      </c>
      <c r="AM5" s="131">
        <v>4112.8</v>
      </c>
      <c r="AN5" s="131">
        <v>0</v>
      </c>
      <c r="AO5" s="131">
        <v>46.5</v>
      </c>
      <c r="AP5" s="131">
        <v>0</v>
      </c>
      <c r="AQ5" s="131">
        <v>0</v>
      </c>
      <c r="AR5" s="132">
        <v>34716.399999999994</v>
      </c>
      <c r="AS5" s="132">
        <v>-43785.499999999971</v>
      </c>
      <c r="AT5" s="132">
        <v>-49496.600000000006</v>
      </c>
      <c r="AU5" s="130">
        <v>-0.42833278000000002</v>
      </c>
      <c r="AV5" s="132" t="s">
        <v>498</v>
      </c>
      <c r="AW5" s="131" t="s">
        <v>498</v>
      </c>
      <c r="AX5" s="131" t="s">
        <v>498</v>
      </c>
      <c r="AY5" s="131" t="s">
        <v>498</v>
      </c>
      <c r="AZ5" s="131">
        <v>2473831.9840658987</v>
      </c>
      <c r="BA5" s="131">
        <v>1186245.91765</v>
      </c>
      <c r="BB5" s="133">
        <v>5373572.7975399988</v>
      </c>
      <c r="BC5" s="129">
        <v>31.516206405368134</v>
      </c>
      <c r="BD5" s="129">
        <v>0</v>
      </c>
      <c r="BE5" s="129">
        <v>2.0340906338729465</v>
      </c>
      <c r="BF5" s="134">
        <v>17.558273525105115</v>
      </c>
      <c r="BG5" s="155">
        <v>11613320</v>
      </c>
    </row>
    <row r="6" spans="1:59" ht="14.5" hidden="1" outlineLevel="1" x14ac:dyDescent="0.25">
      <c r="A6" s="119"/>
      <c r="B6" s="118" t="s">
        <v>461</v>
      </c>
      <c r="C6" s="130">
        <v>506.03</v>
      </c>
      <c r="D6" s="131">
        <v>371761.5</v>
      </c>
      <c r="E6" s="131">
        <v>371749.5</v>
      </c>
      <c r="F6" s="131">
        <v>359311</v>
      </c>
      <c r="G6" s="132">
        <v>112790.69999999998</v>
      </c>
      <c r="H6" s="131">
        <v>21802.9</v>
      </c>
      <c r="I6" s="131">
        <v>599.5</v>
      </c>
      <c r="J6" s="131">
        <v>69141.399999999994</v>
      </c>
      <c r="K6" s="131">
        <v>21246.9</v>
      </c>
      <c r="L6" s="131">
        <v>83713.7</v>
      </c>
      <c r="M6" s="131">
        <v>72198.2</v>
      </c>
      <c r="N6" s="131">
        <v>4139.3</v>
      </c>
      <c r="O6" s="131">
        <v>86469.1</v>
      </c>
      <c r="P6" s="132">
        <v>12438.499999999998</v>
      </c>
      <c r="Q6" s="131">
        <v>7672.4</v>
      </c>
      <c r="R6" s="131">
        <v>2821.7</v>
      </c>
      <c r="S6" s="131">
        <v>1944.4</v>
      </c>
      <c r="T6" s="131">
        <v>12</v>
      </c>
      <c r="U6" s="131">
        <v>458577.6</v>
      </c>
      <c r="V6" s="131">
        <v>446621.9</v>
      </c>
      <c r="W6" s="131">
        <v>158827</v>
      </c>
      <c r="X6" s="131">
        <v>132796.20000000001</v>
      </c>
      <c r="Y6" s="131">
        <v>26030.799999999999</v>
      </c>
      <c r="Z6" s="131">
        <v>5747.5</v>
      </c>
      <c r="AA6" s="131">
        <v>116150.39999999999</v>
      </c>
      <c r="AB6" s="131">
        <v>63553.4</v>
      </c>
      <c r="AC6" s="131">
        <v>51668.5</v>
      </c>
      <c r="AD6" s="131">
        <v>687.8</v>
      </c>
      <c r="AE6" s="131">
        <v>240.7</v>
      </c>
      <c r="AF6" s="131">
        <v>165897</v>
      </c>
      <c r="AG6" s="131">
        <v>133006.1</v>
      </c>
      <c r="AH6" s="131">
        <v>32890.9</v>
      </c>
      <c r="AI6" s="131">
        <v>11955.7</v>
      </c>
      <c r="AJ6" s="131">
        <v>2899.9</v>
      </c>
      <c r="AK6" s="131">
        <v>9055.7999999999993</v>
      </c>
      <c r="AL6" s="131">
        <v>11.7</v>
      </c>
      <c r="AM6" s="131">
        <v>8763.7999999999993</v>
      </c>
      <c r="AN6" s="131">
        <v>7.5</v>
      </c>
      <c r="AO6" s="131">
        <v>272.8</v>
      </c>
      <c r="AP6" s="131">
        <v>0</v>
      </c>
      <c r="AQ6" s="131">
        <v>0</v>
      </c>
      <c r="AR6" s="132">
        <v>79080.900000000023</v>
      </c>
      <c r="AS6" s="132">
        <v>-74872.400000000023</v>
      </c>
      <c r="AT6" s="132">
        <v>-86816.099999999977</v>
      </c>
      <c r="AU6" s="130">
        <v>-0.75128759000000001</v>
      </c>
      <c r="AV6" s="132" t="s">
        <v>498</v>
      </c>
      <c r="AW6" s="131" t="s">
        <v>498</v>
      </c>
      <c r="AX6" s="131" t="s">
        <v>498</v>
      </c>
      <c r="AY6" s="131" t="s">
        <v>498</v>
      </c>
      <c r="AZ6" s="131">
        <v>2410645.35</v>
      </c>
      <c r="BA6" s="131">
        <v>1189488.28684</v>
      </c>
      <c r="BB6" s="133">
        <v>5373577.5468499996</v>
      </c>
      <c r="BC6" s="129">
        <v>31.000038204751096</v>
      </c>
      <c r="BD6" s="129">
        <v>0</v>
      </c>
      <c r="BE6" s="129">
        <v>2.6071269072017476</v>
      </c>
      <c r="BF6" s="134">
        <v>23.298396096974486</v>
      </c>
      <c r="BG6" s="155">
        <v>11613320</v>
      </c>
    </row>
    <row r="7" spans="1:59" ht="14.5" hidden="1" outlineLevel="1" x14ac:dyDescent="0.25">
      <c r="A7" s="119"/>
      <c r="B7" s="118" t="s">
        <v>462</v>
      </c>
      <c r="C7" s="130">
        <v>508.66</v>
      </c>
      <c r="D7" s="131">
        <v>499820.1</v>
      </c>
      <c r="E7" s="131">
        <v>499808.1</v>
      </c>
      <c r="F7" s="131">
        <v>483909.9</v>
      </c>
      <c r="G7" s="132">
        <v>145094.30000000002</v>
      </c>
      <c r="H7" s="131">
        <v>27780</v>
      </c>
      <c r="I7" s="131">
        <v>678.9</v>
      </c>
      <c r="J7" s="131">
        <v>89382.7</v>
      </c>
      <c r="K7" s="131">
        <v>27252.7</v>
      </c>
      <c r="L7" s="131">
        <v>121691.1</v>
      </c>
      <c r="M7" s="131">
        <v>97855.9</v>
      </c>
      <c r="N7" s="131">
        <v>5544.6</v>
      </c>
      <c r="O7" s="131">
        <v>113724</v>
      </c>
      <c r="P7" s="132">
        <v>15898.199999999999</v>
      </c>
      <c r="Q7" s="131">
        <v>10404.299999999999</v>
      </c>
      <c r="R7" s="131">
        <v>3503.4</v>
      </c>
      <c r="S7" s="131">
        <v>1990.5</v>
      </c>
      <c r="T7" s="131">
        <v>12</v>
      </c>
      <c r="U7" s="131">
        <v>553764.1</v>
      </c>
      <c r="V7" s="131">
        <v>535504.80000000005</v>
      </c>
      <c r="W7" s="131">
        <v>202777.4</v>
      </c>
      <c r="X7" s="131">
        <v>168583.1</v>
      </c>
      <c r="Y7" s="131">
        <v>34194.300000000003</v>
      </c>
      <c r="Z7" s="131">
        <v>10071.799999999999</v>
      </c>
      <c r="AA7" s="131">
        <v>153129.29999999999</v>
      </c>
      <c r="AB7" s="131">
        <v>86077.7</v>
      </c>
      <c r="AC7" s="131">
        <v>65908.399999999994</v>
      </c>
      <c r="AD7" s="131">
        <v>902.5</v>
      </c>
      <c r="AE7" s="131">
        <v>240.7</v>
      </c>
      <c r="AF7" s="131">
        <v>169526.3</v>
      </c>
      <c r="AG7" s="131">
        <v>135719.4</v>
      </c>
      <c r="AH7" s="131">
        <v>33806.9</v>
      </c>
      <c r="AI7" s="131">
        <v>18259.3</v>
      </c>
      <c r="AJ7" s="131">
        <v>3939.1</v>
      </c>
      <c r="AK7" s="131">
        <v>14320.2</v>
      </c>
      <c r="AL7" s="131">
        <v>33.799999999999997</v>
      </c>
      <c r="AM7" s="131">
        <v>14006.1</v>
      </c>
      <c r="AN7" s="131">
        <v>7.5</v>
      </c>
      <c r="AO7" s="131">
        <v>272.8</v>
      </c>
      <c r="AP7" s="131">
        <v>0</v>
      </c>
      <c r="AQ7" s="131">
        <v>0</v>
      </c>
      <c r="AR7" s="132">
        <v>115582.29999999999</v>
      </c>
      <c r="AS7" s="132">
        <v>-35696.70000000007</v>
      </c>
      <c r="AT7" s="132">
        <v>-53944</v>
      </c>
      <c r="AU7" s="130">
        <v>-0.4668196</v>
      </c>
      <c r="AV7" s="132" t="s">
        <v>498</v>
      </c>
      <c r="AW7" s="131" t="s">
        <v>498</v>
      </c>
      <c r="AX7" s="131" t="s">
        <v>498</v>
      </c>
      <c r="AY7" s="131" t="s">
        <v>498</v>
      </c>
      <c r="AZ7" s="131">
        <v>2511396.7653269498</v>
      </c>
      <c r="BA7" s="131">
        <v>1198584.04296</v>
      </c>
      <c r="BB7" s="133">
        <v>5455602.5063573495</v>
      </c>
      <c r="BC7" s="129">
        <v>31.945910457017888</v>
      </c>
      <c r="BD7" s="129">
        <v>0</v>
      </c>
      <c r="BE7" s="129">
        <v>3.2973065606817058</v>
      </c>
      <c r="BF7" s="134">
        <v>25.147470634512747</v>
      </c>
      <c r="BG7" s="155">
        <v>11613320</v>
      </c>
    </row>
    <row r="8" spans="1:59" ht="14.5" hidden="1" outlineLevel="1" x14ac:dyDescent="0.25">
      <c r="A8" s="119"/>
      <c r="B8" s="118" t="s">
        <v>463</v>
      </c>
      <c r="C8" s="130">
        <v>511.3</v>
      </c>
      <c r="D8" s="131">
        <v>617509</v>
      </c>
      <c r="E8" s="131">
        <v>617497</v>
      </c>
      <c r="F8" s="131">
        <v>596210.69999999995</v>
      </c>
      <c r="G8" s="132">
        <v>188827.1</v>
      </c>
      <c r="H8" s="131">
        <v>36635.199999999997</v>
      </c>
      <c r="I8" s="131">
        <v>734.4</v>
      </c>
      <c r="J8" s="131">
        <v>116068.4</v>
      </c>
      <c r="K8" s="131">
        <v>35389.1</v>
      </c>
      <c r="L8" s="131">
        <v>133915.79999999999</v>
      </c>
      <c r="M8" s="131">
        <v>122213.8</v>
      </c>
      <c r="N8" s="131">
        <v>6980.6</v>
      </c>
      <c r="O8" s="131">
        <v>144273.4</v>
      </c>
      <c r="P8" s="132">
        <v>21286.3</v>
      </c>
      <c r="Q8" s="131">
        <v>11152.3</v>
      </c>
      <c r="R8" s="131">
        <v>4044.1</v>
      </c>
      <c r="S8" s="131">
        <v>6089.9</v>
      </c>
      <c r="T8" s="131">
        <v>12</v>
      </c>
      <c r="U8" s="131">
        <v>672136.3</v>
      </c>
      <c r="V8" s="131">
        <v>644121</v>
      </c>
      <c r="W8" s="131">
        <v>246965</v>
      </c>
      <c r="X8" s="131">
        <v>204919.4</v>
      </c>
      <c r="Y8" s="131">
        <v>42045.599999999999</v>
      </c>
      <c r="Z8" s="131">
        <v>14420.1</v>
      </c>
      <c r="AA8" s="131">
        <v>189199.7</v>
      </c>
      <c r="AB8" s="131">
        <v>107582</v>
      </c>
      <c r="AC8" s="131">
        <v>80226.600000000006</v>
      </c>
      <c r="AD8" s="131">
        <v>1051.5999999999999</v>
      </c>
      <c r="AE8" s="131">
        <v>339.5</v>
      </c>
      <c r="AF8" s="131">
        <v>193536.2</v>
      </c>
      <c r="AG8" s="131">
        <v>150801.5</v>
      </c>
      <c r="AH8" s="131">
        <v>42734.7</v>
      </c>
      <c r="AI8" s="131">
        <v>28015.3</v>
      </c>
      <c r="AJ8" s="131">
        <v>5011.7</v>
      </c>
      <c r="AK8" s="131">
        <v>23003.599999999999</v>
      </c>
      <c r="AL8" s="131">
        <v>209.2</v>
      </c>
      <c r="AM8" s="131">
        <v>18386.5</v>
      </c>
      <c r="AN8" s="131">
        <v>7.5</v>
      </c>
      <c r="AO8" s="131">
        <v>4400.3999999999996</v>
      </c>
      <c r="AP8" s="131">
        <v>0</v>
      </c>
      <c r="AQ8" s="131">
        <v>0</v>
      </c>
      <c r="AR8" s="132">
        <v>138908.89999999997</v>
      </c>
      <c r="AS8" s="132">
        <v>-26624</v>
      </c>
      <c r="AT8" s="132">
        <v>-54627.300000000047</v>
      </c>
      <c r="AU8" s="130">
        <v>-0.47273272999999999</v>
      </c>
      <c r="AV8" s="132" t="s">
        <v>498</v>
      </c>
      <c r="AW8" s="131" t="s">
        <v>498</v>
      </c>
      <c r="AX8" s="131" t="s">
        <v>498</v>
      </c>
      <c r="AY8" s="131" t="s">
        <v>498</v>
      </c>
      <c r="AZ8" s="131">
        <v>2512793.9541636971</v>
      </c>
      <c r="BA8" s="131">
        <v>1205066.0970999999</v>
      </c>
      <c r="BB8" s="133">
        <v>5543166.5233826973</v>
      </c>
      <c r="BC8" s="129">
        <v>32.013757058822947</v>
      </c>
      <c r="BD8" s="129">
        <v>0</v>
      </c>
      <c r="BE8" s="129">
        <v>4.1680980479703296</v>
      </c>
      <c r="BF8" s="134">
        <v>22.461153414388573</v>
      </c>
      <c r="BG8" s="155">
        <v>11613320</v>
      </c>
    </row>
    <row r="9" spans="1:59" ht="14.5" hidden="1" outlineLevel="1" x14ac:dyDescent="0.25">
      <c r="A9" s="119"/>
      <c r="B9" s="118" t="s">
        <v>464</v>
      </c>
      <c r="C9" s="130">
        <v>514.05999999999995</v>
      </c>
      <c r="D9" s="131">
        <v>746417</v>
      </c>
      <c r="E9" s="131">
        <v>746327</v>
      </c>
      <c r="F9" s="131">
        <v>719750.2</v>
      </c>
      <c r="G9" s="132">
        <v>232469.4</v>
      </c>
      <c r="H9" s="131">
        <v>45854.8</v>
      </c>
      <c r="I9" s="131">
        <v>763.4</v>
      </c>
      <c r="J9" s="131">
        <v>142954.79999999999</v>
      </c>
      <c r="K9" s="131">
        <v>42896.4</v>
      </c>
      <c r="L9" s="131">
        <v>160600.4</v>
      </c>
      <c r="M9" s="131">
        <v>148073.20000000001</v>
      </c>
      <c r="N9" s="131">
        <v>8560.2999999999993</v>
      </c>
      <c r="O9" s="131">
        <v>170046.9</v>
      </c>
      <c r="P9" s="132">
        <v>26576.799999999999</v>
      </c>
      <c r="Q9" s="131">
        <v>15754.3</v>
      </c>
      <c r="R9" s="131">
        <v>4684.8</v>
      </c>
      <c r="S9" s="131">
        <v>6137.7</v>
      </c>
      <c r="T9" s="131">
        <v>90</v>
      </c>
      <c r="U9" s="131">
        <v>780201.3</v>
      </c>
      <c r="V9" s="131">
        <v>747575.8</v>
      </c>
      <c r="W9" s="131">
        <v>294750.7</v>
      </c>
      <c r="X9" s="131">
        <v>245982.4</v>
      </c>
      <c r="Y9" s="131">
        <v>48768.3</v>
      </c>
      <c r="Z9" s="131">
        <v>18444.400000000001</v>
      </c>
      <c r="AA9" s="131">
        <v>225622.2</v>
      </c>
      <c r="AB9" s="131">
        <v>129760.9</v>
      </c>
      <c r="AC9" s="131">
        <v>94351.1</v>
      </c>
      <c r="AD9" s="131">
        <v>1170.7</v>
      </c>
      <c r="AE9" s="131">
        <v>339.5</v>
      </c>
      <c r="AF9" s="131">
        <v>208758.5</v>
      </c>
      <c r="AG9" s="131">
        <v>165292</v>
      </c>
      <c r="AH9" s="131">
        <v>43466.5</v>
      </c>
      <c r="AI9" s="131">
        <v>32625.5</v>
      </c>
      <c r="AJ9" s="131">
        <v>6715</v>
      </c>
      <c r="AK9" s="131">
        <v>25910.5</v>
      </c>
      <c r="AL9" s="131">
        <v>270.10000000000002</v>
      </c>
      <c r="AM9" s="131">
        <v>21047.5</v>
      </c>
      <c r="AN9" s="131">
        <v>7.5</v>
      </c>
      <c r="AO9" s="131">
        <v>4585.3999999999996</v>
      </c>
      <c r="AP9" s="131">
        <v>0</v>
      </c>
      <c r="AQ9" s="131">
        <v>0</v>
      </c>
      <c r="AR9" s="132">
        <v>174974.19999999995</v>
      </c>
      <c r="AS9" s="132">
        <v>-1248.8000000000466</v>
      </c>
      <c r="AT9" s="132">
        <v>-33784.300000000047</v>
      </c>
      <c r="AU9" s="130">
        <v>-0.29236195999999998</v>
      </c>
      <c r="AV9" s="132" t="s">
        <v>498</v>
      </c>
      <c r="AW9" s="131" t="s">
        <v>498</v>
      </c>
      <c r="AX9" s="131" t="s">
        <v>498</v>
      </c>
      <c r="AY9" s="131" t="s">
        <v>498</v>
      </c>
      <c r="AZ9" s="131">
        <v>2527691.3172890465</v>
      </c>
      <c r="BA9" s="131">
        <v>1208587.44578</v>
      </c>
      <c r="BB9" s="133">
        <v>5608972.720262846</v>
      </c>
      <c r="BC9" s="129">
        <v>32.172356940728811</v>
      </c>
      <c r="BD9" s="129">
        <v>0</v>
      </c>
      <c r="BE9" s="129">
        <v>4.1816772158672384</v>
      </c>
      <c r="BF9" s="134">
        <v>22.313352604834289</v>
      </c>
      <c r="BG9" s="155">
        <v>11613320</v>
      </c>
    </row>
    <row r="10" spans="1:59" ht="14.5" hidden="1" outlineLevel="1" x14ac:dyDescent="0.25">
      <c r="A10" s="119"/>
      <c r="B10" s="118" t="s">
        <v>465</v>
      </c>
      <c r="C10" s="130">
        <v>516.70000000000005</v>
      </c>
      <c r="D10" s="131">
        <v>879491.3</v>
      </c>
      <c r="E10" s="131">
        <v>879401.3</v>
      </c>
      <c r="F10" s="131">
        <v>848699.3</v>
      </c>
      <c r="G10" s="132">
        <v>274732.79999999999</v>
      </c>
      <c r="H10" s="131">
        <v>53606.8</v>
      </c>
      <c r="I10" s="131">
        <v>868.1</v>
      </c>
      <c r="J10" s="131">
        <v>169269.6</v>
      </c>
      <c r="K10" s="131">
        <v>50988.3</v>
      </c>
      <c r="L10" s="131">
        <v>199896.7</v>
      </c>
      <c r="M10" s="131">
        <v>171650.4</v>
      </c>
      <c r="N10" s="131">
        <v>9913</v>
      </c>
      <c r="O10" s="131">
        <v>192506.4</v>
      </c>
      <c r="P10" s="132">
        <v>30701.999999999996</v>
      </c>
      <c r="Q10" s="131">
        <v>18451.099999999999</v>
      </c>
      <c r="R10" s="131">
        <v>5361.6</v>
      </c>
      <c r="S10" s="131">
        <v>6889.3</v>
      </c>
      <c r="T10" s="131">
        <v>90</v>
      </c>
      <c r="U10" s="131">
        <v>930985.9</v>
      </c>
      <c r="V10" s="131">
        <v>893642.7</v>
      </c>
      <c r="W10" s="131">
        <v>339309.9</v>
      </c>
      <c r="X10" s="131">
        <v>282104.2</v>
      </c>
      <c r="Y10" s="131">
        <v>57205.7</v>
      </c>
      <c r="Z10" s="131">
        <v>23215.5</v>
      </c>
      <c r="AA10" s="131">
        <v>263721.3</v>
      </c>
      <c r="AB10" s="131">
        <v>151945.70000000001</v>
      </c>
      <c r="AC10" s="131">
        <v>109843.8</v>
      </c>
      <c r="AD10" s="131">
        <v>1468.1</v>
      </c>
      <c r="AE10" s="131">
        <v>463.7</v>
      </c>
      <c r="AF10" s="131">
        <v>267396</v>
      </c>
      <c r="AG10" s="131">
        <v>201942.8</v>
      </c>
      <c r="AH10" s="131">
        <v>65453.2</v>
      </c>
      <c r="AI10" s="131">
        <v>37343.199999999997</v>
      </c>
      <c r="AJ10" s="131">
        <v>8078.2</v>
      </c>
      <c r="AK10" s="131">
        <v>29265</v>
      </c>
      <c r="AL10" s="131">
        <v>318.39999999999998</v>
      </c>
      <c r="AM10" s="131">
        <v>24308</v>
      </c>
      <c r="AN10" s="131">
        <v>17.5</v>
      </c>
      <c r="AO10" s="131">
        <v>4621.1000000000004</v>
      </c>
      <c r="AP10" s="131">
        <v>0</v>
      </c>
      <c r="AQ10" s="131">
        <v>0</v>
      </c>
      <c r="AR10" s="132">
        <v>215901.40000000002</v>
      </c>
      <c r="AS10" s="132">
        <v>-14241.399999999907</v>
      </c>
      <c r="AT10" s="132">
        <v>-51494.599999999977</v>
      </c>
      <c r="AU10" s="130">
        <v>-0.44562302999999998</v>
      </c>
      <c r="AV10" s="132" t="s">
        <v>498</v>
      </c>
      <c r="AW10" s="131" t="s">
        <v>498</v>
      </c>
      <c r="AX10" s="131" t="s">
        <v>498</v>
      </c>
      <c r="AY10" s="131" t="s">
        <v>498</v>
      </c>
      <c r="AZ10" s="131">
        <v>2513211.1738038929</v>
      </c>
      <c r="BA10" s="131">
        <v>1210666.3358000002</v>
      </c>
      <c r="BB10" s="133">
        <v>5613842.5932868933</v>
      </c>
      <c r="BC10" s="129">
        <v>32.065572201608958</v>
      </c>
      <c r="BD10" s="129">
        <v>0</v>
      </c>
      <c r="BE10" s="129">
        <v>4.0111456038163409</v>
      </c>
      <c r="BF10" s="134">
        <v>23.55330091588387</v>
      </c>
      <c r="BG10" s="155">
        <v>11613320</v>
      </c>
    </row>
    <row r="11" spans="1:59" ht="14.5" hidden="1" outlineLevel="1" x14ac:dyDescent="0.25">
      <c r="A11" s="119"/>
      <c r="B11" s="118" t="s">
        <v>466</v>
      </c>
      <c r="C11" s="130">
        <v>519.34</v>
      </c>
      <c r="D11" s="131">
        <v>1005899.1</v>
      </c>
      <c r="E11" s="131">
        <v>1005799.1</v>
      </c>
      <c r="F11" s="131">
        <v>967856.5</v>
      </c>
      <c r="G11" s="132">
        <v>322507.40000000002</v>
      </c>
      <c r="H11" s="131">
        <v>63439.6</v>
      </c>
      <c r="I11" s="131">
        <v>982.6</v>
      </c>
      <c r="J11" s="131">
        <v>198376</v>
      </c>
      <c r="K11" s="131">
        <v>59709.2</v>
      </c>
      <c r="L11" s="131">
        <v>220054.9</v>
      </c>
      <c r="M11" s="131">
        <v>197093.8</v>
      </c>
      <c r="N11" s="131">
        <v>11538.8</v>
      </c>
      <c r="O11" s="131">
        <v>216661.6</v>
      </c>
      <c r="P11" s="132">
        <v>37942.6</v>
      </c>
      <c r="Q11" s="131">
        <v>21255.5</v>
      </c>
      <c r="R11" s="131">
        <v>6198</v>
      </c>
      <c r="S11" s="131">
        <v>10489.1</v>
      </c>
      <c r="T11" s="131">
        <v>100</v>
      </c>
      <c r="U11" s="131">
        <v>1044872.1</v>
      </c>
      <c r="V11" s="131">
        <v>1002415.4</v>
      </c>
      <c r="W11" s="131">
        <v>381668.6</v>
      </c>
      <c r="X11" s="131">
        <v>318187.2</v>
      </c>
      <c r="Y11" s="131">
        <v>63481.4</v>
      </c>
      <c r="Z11" s="131">
        <v>28072.3</v>
      </c>
      <c r="AA11" s="131">
        <v>300919</v>
      </c>
      <c r="AB11" s="131">
        <v>173687.6</v>
      </c>
      <c r="AC11" s="131">
        <v>125267.2</v>
      </c>
      <c r="AD11" s="131">
        <v>1500.5</v>
      </c>
      <c r="AE11" s="131">
        <v>463.7</v>
      </c>
      <c r="AF11" s="131">
        <v>291755.5</v>
      </c>
      <c r="AG11" s="131">
        <v>220086.1</v>
      </c>
      <c r="AH11" s="131">
        <v>71669.399999999994</v>
      </c>
      <c r="AI11" s="131">
        <v>42456.7</v>
      </c>
      <c r="AJ11" s="131">
        <v>10390.299999999999</v>
      </c>
      <c r="AK11" s="131">
        <v>32066.400000000001</v>
      </c>
      <c r="AL11" s="131">
        <v>375.3</v>
      </c>
      <c r="AM11" s="131">
        <v>27050</v>
      </c>
      <c r="AN11" s="131">
        <v>20</v>
      </c>
      <c r="AO11" s="131">
        <v>4621.1000000000004</v>
      </c>
      <c r="AP11" s="131">
        <v>0</v>
      </c>
      <c r="AQ11" s="131">
        <v>0</v>
      </c>
      <c r="AR11" s="132">
        <v>252782.5</v>
      </c>
      <c r="AS11" s="132">
        <v>3383.6999999999534</v>
      </c>
      <c r="AT11" s="132">
        <v>-38973</v>
      </c>
      <c r="AU11" s="130">
        <v>-0.33726383999999998</v>
      </c>
      <c r="AV11" s="132" t="s">
        <v>498</v>
      </c>
      <c r="AW11" s="131" t="s">
        <v>498</v>
      </c>
      <c r="AX11" s="131" t="s">
        <v>498</v>
      </c>
      <c r="AY11" s="131" t="s">
        <v>498</v>
      </c>
      <c r="AZ11" s="131">
        <v>2550575.46</v>
      </c>
      <c r="BA11" s="131">
        <v>1213975.4269000001</v>
      </c>
      <c r="BB11" s="133">
        <v>5667035.6579046007</v>
      </c>
      <c r="BC11" s="129">
        <v>32.415802603389906</v>
      </c>
      <c r="BD11" s="129">
        <v>0</v>
      </c>
      <c r="BE11" s="129">
        <v>4.0633394269021057</v>
      </c>
      <c r="BF11" s="134">
        <v>22.736314732607571</v>
      </c>
      <c r="BG11" s="155">
        <v>11613320</v>
      </c>
    </row>
    <row r="12" spans="1:59" ht="14.5" hidden="1" outlineLevel="1" x14ac:dyDescent="0.25">
      <c r="A12" s="119"/>
      <c r="B12" s="118" t="s">
        <v>467</v>
      </c>
      <c r="C12" s="130">
        <v>521.95000000000005</v>
      </c>
      <c r="D12" s="131">
        <v>1134701.6000000001</v>
      </c>
      <c r="E12" s="131">
        <v>1134534.1000000001</v>
      </c>
      <c r="F12" s="131">
        <v>1092177.8999999999</v>
      </c>
      <c r="G12" s="132">
        <v>365163.9</v>
      </c>
      <c r="H12" s="131">
        <v>72178.5</v>
      </c>
      <c r="I12" s="131">
        <v>1053.9000000000001</v>
      </c>
      <c r="J12" s="131">
        <v>225012.1</v>
      </c>
      <c r="K12" s="131">
        <v>66919.399999999994</v>
      </c>
      <c r="L12" s="131">
        <v>247559.3</v>
      </c>
      <c r="M12" s="131">
        <v>221097.1</v>
      </c>
      <c r="N12" s="131">
        <v>12882.3</v>
      </c>
      <c r="O12" s="131">
        <v>245475.3</v>
      </c>
      <c r="P12" s="132">
        <v>42356.2</v>
      </c>
      <c r="Q12" s="131">
        <v>24046.3</v>
      </c>
      <c r="R12" s="131">
        <v>6512</v>
      </c>
      <c r="S12" s="131">
        <v>11797.9</v>
      </c>
      <c r="T12" s="131">
        <v>167.5</v>
      </c>
      <c r="U12" s="131">
        <v>1250155.8999999999</v>
      </c>
      <c r="V12" s="131">
        <v>1198891.3</v>
      </c>
      <c r="W12" s="131">
        <v>450467.5</v>
      </c>
      <c r="X12" s="131">
        <v>379226.6</v>
      </c>
      <c r="Y12" s="131">
        <v>71240.899999999994</v>
      </c>
      <c r="Z12" s="131">
        <v>32184.9</v>
      </c>
      <c r="AA12" s="131">
        <v>341830.3</v>
      </c>
      <c r="AB12" s="131">
        <v>196726.7</v>
      </c>
      <c r="AC12" s="131">
        <v>142794.4</v>
      </c>
      <c r="AD12" s="131">
        <v>1720.7</v>
      </c>
      <c r="AE12" s="131">
        <v>588.5</v>
      </c>
      <c r="AF12" s="131">
        <v>374408.6</v>
      </c>
      <c r="AG12" s="131">
        <v>297233.40000000002</v>
      </c>
      <c r="AH12" s="131">
        <v>77175.199999999997</v>
      </c>
      <c r="AI12" s="131">
        <v>51264.6</v>
      </c>
      <c r="AJ12" s="131">
        <v>12931.3</v>
      </c>
      <c r="AK12" s="131">
        <v>38333.300000000003</v>
      </c>
      <c r="AL12" s="131">
        <v>472.5</v>
      </c>
      <c r="AM12" s="131">
        <v>31857.1</v>
      </c>
      <c r="AN12" s="131">
        <v>22.5</v>
      </c>
      <c r="AO12" s="131">
        <v>5981.2</v>
      </c>
      <c r="AP12" s="131">
        <v>0</v>
      </c>
      <c r="AQ12" s="131">
        <v>0</v>
      </c>
      <c r="AR12" s="132">
        <v>258954.30000000016</v>
      </c>
      <c r="AS12" s="132">
        <v>-64357.199999999953</v>
      </c>
      <c r="AT12" s="132">
        <v>-115454.29999999981</v>
      </c>
      <c r="AU12" s="130">
        <v>-0.99911631999999995</v>
      </c>
      <c r="AV12" s="132" t="s">
        <v>498</v>
      </c>
      <c r="AW12" s="131" t="s">
        <v>498</v>
      </c>
      <c r="AX12" s="131" t="s">
        <v>498</v>
      </c>
      <c r="AY12" s="131" t="s">
        <v>498</v>
      </c>
      <c r="AZ12" s="131">
        <v>2575620.17</v>
      </c>
      <c r="BA12" s="131">
        <v>1216077.2123500002</v>
      </c>
      <c r="BB12" s="133">
        <v>5620265.2039295007</v>
      </c>
      <c r="BC12" s="129">
        <v>32.649555702848112</v>
      </c>
      <c r="BD12" s="129">
        <v>0</v>
      </c>
      <c r="BE12" s="129">
        <v>4.1006565661130745</v>
      </c>
      <c r="BF12" s="134">
        <v>22.666572909047144</v>
      </c>
      <c r="BG12" s="155">
        <v>11613320</v>
      </c>
    </row>
    <row r="13" spans="1:59" ht="14.5" hidden="1" outlineLevel="1" x14ac:dyDescent="0.25">
      <c r="A13" s="119"/>
      <c r="B13" s="118" t="s">
        <v>468</v>
      </c>
      <c r="C13" s="130">
        <v>515.67999999999995</v>
      </c>
      <c r="D13" s="131">
        <v>1290086.8</v>
      </c>
      <c r="E13" s="131">
        <v>1289913.8999999999</v>
      </c>
      <c r="F13" s="131">
        <v>1242928</v>
      </c>
      <c r="G13" s="132">
        <v>414489.29999999993</v>
      </c>
      <c r="H13" s="131">
        <v>82637.5</v>
      </c>
      <c r="I13" s="131">
        <v>1161.9000000000001</v>
      </c>
      <c r="J13" s="131">
        <v>255057.3</v>
      </c>
      <c r="K13" s="131">
        <v>75632.600000000006</v>
      </c>
      <c r="L13" s="131">
        <v>292729.40000000002</v>
      </c>
      <c r="M13" s="131">
        <v>255596.79999999999</v>
      </c>
      <c r="N13" s="131">
        <v>14239.5</v>
      </c>
      <c r="O13" s="131">
        <v>265873</v>
      </c>
      <c r="P13" s="132">
        <v>46985.9</v>
      </c>
      <c r="Q13" s="131">
        <v>26833.1</v>
      </c>
      <c r="R13" s="131">
        <v>7905.9</v>
      </c>
      <c r="S13" s="131">
        <v>12246.9</v>
      </c>
      <c r="T13" s="131">
        <v>172.9</v>
      </c>
      <c r="U13" s="131">
        <v>1382833.2</v>
      </c>
      <c r="V13" s="131">
        <v>1323111.8999999999</v>
      </c>
      <c r="W13" s="131">
        <v>503427.2</v>
      </c>
      <c r="X13" s="131">
        <v>419116.79999999999</v>
      </c>
      <c r="Y13" s="131">
        <v>84310.399999999994</v>
      </c>
      <c r="Z13" s="131">
        <v>36331.4</v>
      </c>
      <c r="AA13" s="131">
        <v>384197.9</v>
      </c>
      <c r="AB13" s="131">
        <v>221882.9</v>
      </c>
      <c r="AC13" s="131">
        <v>159397.20000000001</v>
      </c>
      <c r="AD13" s="131">
        <v>1859.3</v>
      </c>
      <c r="AE13" s="131">
        <v>1058.5</v>
      </c>
      <c r="AF13" s="131">
        <v>399155.4</v>
      </c>
      <c r="AG13" s="131">
        <v>321120.5</v>
      </c>
      <c r="AH13" s="131">
        <v>78034.899999999994</v>
      </c>
      <c r="AI13" s="131">
        <v>59721.3</v>
      </c>
      <c r="AJ13" s="131">
        <v>14846.8</v>
      </c>
      <c r="AK13" s="131">
        <v>44874.5</v>
      </c>
      <c r="AL13" s="131">
        <v>594.6</v>
      </c>
      <c r="AM13" s="131">
        <v>37751.9</v>
      </c>
      <c r="AN13" s="131">
        <v>25</v>
      </c>
      <c r="AO13" s="131">
        <v>6503</v>
      </c>
      <c r="AP13" s="131">
        <v>0</v>
      </c>
      <c r="AQ13" s="131">
        <v>0</v>
      </c>
      <c r="AR13" s="132">
        <v>306409.00000000012</v>
      </c>
      <c r="AS13" s="132">
        <v>-33198</v>
      </c>
      <c r="AT13" s="132">
        <v>-92746.399999999907</v>
      </c>
      <c r="AU13" s="130">
        <v>-0.80260710999999996</v>
      </c>
      <c r="AV13" s="132" t="s">
        <v>498</v>
      </c>
      <c r="AW13" s="131" t="s">
        <v>498</v>
      </c>
      <c r="AX13" s="131" t="s">
        <v>498</v>
      </c>
      <c r="AY13" s="131" t="s">
        <v>498</v>
      </c>
      <c r="AZ13" s="131">
        <v>2580201.1080688043</v>
      </c>
      <c r="BA13" s="131">
        <v>1196737.5446399997</v>
      </c>
      <c r="BB13" s="133">
        <v>5666800.1981516033</v>
      </c>
      <c r="BC13" s="129">
        <v>32.522471202970422</v>
      </c>
      <c r="BD13" s="129">
        <v>0</v>
      </c>
      <c r="BE13" s="129">
        <v>4.3187638248777951</v>
      </c>
      <c r="BF13" s="134">
        <v>23.551597518118509</v>
      </c>
      <c r="BG13" s="155">
        <v>11613320</v>
      </c>
    </row>
    <row r="14" spans="1:59" ht="14.5" hidden="1" outlineLevel="1" x14ac:dyDescent="0.25">
      <c r="A14" s="119"/>
      <c r="B14" s="118" t="s">
        <v>469</v>
      </c>
      <c r="C14" s="130">
        <v>517.02</v>
      </c>
      <c r="D14" s="131">
        <v>1431027.4</v>
      </c>
      <c r="E14" s="131">
        <v>1430546.5</v>
      </c>
      <c r="F14" s="131">
        <v>1376715.8</v>
      </c>
      <c r="G14" s="132">
        <v>471966.5</v>
      </c>
      <c r="H14" s="131">
        <v>94751.8</v>
      </c>
      <c r="I14" s="131">
        <v>1227.7</v>
      </c>
      <c r="J14" s="131">
        <v>290211</v>
      </c>
      <c r="K14" s="131">
        <v>85776</v>
      </c>
      <c r="L14" s="131">
        <v>311169.5</v>
      </c>
      <c r="M14" s="131">
        <v>282978.7</v>
      </c>
      <c r="N14" s="131">
        <v>15807.7</v>
      </c>
      <c r="O14" s="131">
        <v>294793.40000000002</v>
      </c>
      <c r="P14" s="132">
        <v>53830.7</v>
      </c>
      <c r="Q14" s="131">
        <v>29718.6</v>
      </c>
      <c r="R14" s="131">
        <v>9240.5</v>
      </c>
      <c r="S14" s="131">
        <v>14871.6</v>
      </c>
      <c r="T14" s="131">
        <v>480.9</v>
      </c>
      <c r="U14" s="131">
        <v>1518684.3</v>
      </c>
      <c r="V14" s="131">
        <v>1440477.1</v>
      </c>
      <c r="W14" s="131">
        <v>548781.5</v>
      </c>
      <c r="X14" s="131">
        <v>456537.3</v>
      </c>
      <c r="Y14" s="131">
        <v>92244.2</v>
      </c>
      <c r="Z14" s="131">
        <v>42316.800000000003</v>
      </c>
      <c r="AA14" s="131">
        <v>426417.6</v>
      </c>
      <c r="AB14" s="131">
        <v>245093</v>
      </c>
      <c r="AC14" s="131">
        <v>178180.1</v>
      </c>
      <c r="AD14" s="131">
        <v>1999.6</v>
      </c>
      <c r="AE14" s="131">
        <v>1144.9000000000001</v>
      </c>
      <c r="AF14" s="131">
        <v>422961.2</v>
      </c>
      <c r="AG14" s="131">
        <v>336194.4</v>
      </c>
      <c r="AH14" s="131">
        <v>86766.8</v>
      </c>
      <c r="AI14" s="131">
        <v>78207.199999999997</v>
      </c>
      <c r="AJ14" s="131">
        <v>16771.8</v>
      </c>
      <c r="AK14" s="131">
        <v>61435.4</v>
      </c>
      <c r="AL14" s="131">
        <v>658.1</v>
      </c>
      <c r="AM14" s="131">
        <v>47916.4</v>
      </c>
      <c r="AN14" s="131">
        <v>27.5</v>
      </c>
      <c r="AO14" s="131">
        <v>12833.4</v>
      </c>
      <c r="AP14" s="131">
        <v>0</v>
      </c>
      <c r="AQ14" s="131">
        <v>0</v>
      </c>
      <c r="AR14" s="132">
        <v>335304.29999999981</v>
      </c>
      <c r="AS14" s="132">
        <v>-9930.6000000000931</v>
      </c>
      <c r="AT14" s="132">
        <v>-87656.90000000014</v>
      </c>
      <c r="AU14" s="130">
        <v>-0.75856367999999996</v>
      </c>
      <c r="AV14" s="132" t="s">
        <v>498</v>
      </c>
      <c r="AW14" s="131" t="s">
        <v>498</v>
      </c>
      <c r="AX14" s="131" t="s">
        <v>498</v>
      </c>
      <c r="AY14" s="131" t="s">
        <v>498</v>
      </c>
      <c r="AZ14" s="131">
        <v>2613526.1089999997</v>
      </c>
      <c r="BA14" s="131">
        <v>1205542.7722799999</v>
      </c>
      <c r="BB14" s="133">
        <v>5734876.0436671991</v>
      </c>
      <c r="BC14" s="129">
        <v>32.885246262739678</v>
      </c>
      <c r="BD14" s="129">
        <v>0</v>
      </c>
      <c r="BE14" s="129">
        <v>5.1496680383144806</v>
      </c>
      <c r="BF14" s="134">
        <v>22.602304702248642</v>
      </c>
      <c r="BG14" s="155">
        <v>11613320</v>
      </c>
    </row>
    <row r="15" spans="1:59" ht="14.5" collapsed="1" x14ac:dyDescent="0.25">
      <c r="A15" s="120">
        <v>2006</v>
      </c>
      <c r="B15" s="118" t="s">
        <v>470</v>
      </c>
      <c r="C15" s="135">
        <v>518.22</v>
      </c>
      <c r="D15" s="136">
        <v>1638352.6</v>
      </c>
      <c r="E15" s="136">
        <v>1637788.1</v>
      </c>
      <c r="F15" s="136">
        <v>1577733</v>
      </c>
      <c r="G15" s="137">
        <v>520999.5</v>
      </c>
      <c r="H15" s="136">
        <v>105742.5</v>
      </c>
      <c r="I15" s="136">
        <v>1284.3</v>
      </c>
      <c r="J15" s="136">
        <v>319751.59999999998</v>
      </c>
      <c r="K15" s="136">
        <v>94221.1</v>
      </c>
      <c r="L15" s="136">
        <v>394095</v>
      </c>
      <c r="M15" s="136">
        <v>306955.3</v>
      </c>
      <c r="N15" s="136">
        <v>17316.599999999999</v>
      </c>
      <c r="O15" s="136">
        <v>338366.6</v>
      </c>
      <c r="P15" s="137">
        <v>60055.099999999991</v>
      </c>
      <c r="Q15" s="136">
        <v>33320.699999999997</v>
      </c>
      <c r="R15" s="136">
        <v>10453.1</v>
      </c>
      <c r="S15" s="136">
        <v>16281.3</v>
      </c>
      <c r="T15" s="136">
        <v>564.5</v>
      </c>
      <c r="U15" s="136">
        <v>1759410.4</v>
      </c>
      <c r="V15" s="136">
        <v>1652560.3</v>
      </c>
      <c r="W15" s="136">
        <v>635163.6</v>
      </c>
      <c r="X15" s="136">
        <v>534618.30000000005</v>
      </c>
      <c r="Y15" s="136">
        <v>100545.3</v>
      </c>
      <c r="Z15" s="136">
        <v>56310.1</v>
      </c>
      <c r="AA15" s="136">
        <v>524384.5</v>
      </c>
      <c r="AB15" s="136">
        <v>304194.2</v>
      </c>
      <c r="AC15" s="136">
        <v>216588.3</v>
      </c>
      <c r="AD15" s="136">
        <v>2096.8000000000002</v>
      </c>
      <c r="AE15" s="136">
        <v>1505.2</v>
      </c>
      <c r="AF15" s="136">
        <v>436702.1</v>
      </c>
      <c r="AG15" s="136">
        <v>349454.3</v>
      </c>
      <c r="AH15" s="136">
        <v>87247.8</v>
      </c>
      <c r="AI15" s="136">
        <v>106850.1</v>
      </c>
      <c r="AJ15" s="136">
        <v>25297.9</v>
      </c>
      <c r="AK15" s="136">
        <v>81552.2</v>
      </c>
      <c r="AL15" s="136">
        <v>658.1</v>
      </c>
      <c r="AM15" s="136">
        <v>67131</v>
      </c>
      <c r="AN15" s="136">
        <v>30</v>
      </c>
      <c r="AO15" s="136">
        <v>13733.1</v>
      </c>
      <c r="AP15" s="136">
        <v>0</v>
      </c>
      <c r="AQ15" s="136">
        <v>0</v>
      </c>
      <c r="AR15" s="137">
        <v>315644.30000000028</v>
      </c>
      <c r="AS15" s="137">
        <v>-14772.199999999953</v>
      </c>
      <c r="AT15" s="137">
        <v>-121057.79999999981</v>
      </c>
      <c r="AU15" s="135">
        <v>-1.04760779</v>
      </c>
      <c r="AV15" s="137" t="s">
        <v>498</v>
      </c>
      <c r="AW15" s="136" t="s">
        <v>498</v>
      </c>
      <c r="AX15" s="136" t="s">
        <v>498</v>
      </c>
      <c r="AY15" s="138" t="s">
        <v>498</v>
      </c>
      <c r="AZ15" s="136">
        <v>2634801.8737345738</v>
      </c>
      <c r="BA15" s="136">
        <v>1202666.8382999999</v>
      </c>
      <c r="BB15" s="138">
        <v>3837468.7120345738</v>
      </c>
      <c r="BC15" s="139">
        <v>33.04368356365427</v>
      </c>
      <c r="BD15" s="139">
        <v>0</v>
      </c>
      <c r="BE15" s="139">
        <v>6.0730628851574373</v>
      </c>
      <c r="BF15" s="140">
        <v>24.978561011273769</v>
      </c>
      <c r="BG15" s="156">
        <v>11613320</v>
      </c>
    </row>
    <row r="16" spans="1:59" ht="14.5" hidden="1" outlineLevel="1" x14ac:dyDescent="0.25">
      <c r="A16" s="117"/>
      <c r="B16" s="118" t="s">
        <v>459</v>
      </c>
      <c r="C16" s="123">
        <v>520.36</v>
      </c>
      <c r="D16" s="124">
        <v>172029.3</v>
      </c>
      <c r="E16" s="124">
        <v>172029.3</v>
      </c>
      <c r="F16" s="124">
        <v>166413.1</v>
      </c>
      <c r="G16" s="125">
        <v>49946.9</v>
      </c>
      <c r="H16" s="124">
        <v>9582.1</v>
      </c>
      <c r="I16" s="124">
        <v>1279.8</v>
      </c>
      <c r="J16" s="124">
        <v>29475.5</v>
      </c>
      <c r="K16" s="124">
        <v>9609.5</v>
      </c>
      <c r="L16" s="124">
        <v>33714.199999999997</v>
      </c>
      <c r="M16" s="124">
        <v>37376.1</v>
      </c>
      <c r="N16" s="124">
        <v>2054.8000000000002</v>
      </c>
      <c r="O16" s="124">
        <v>43321.1</v>
      </c>
      <c r="P16" s="125">
        <v>5616.2</v>
      </c>
      <c r="Q16" s="124">
        <v>3534.7</v>
      </c>
      <c r="R16" s="124">
        <v>2038.3</v>
      </c>
      <c r="S16" s="124">
        <v>43.2</v>
      </c>
      <c r="T16" s="124">
        <v>0</v>
      </c>
      <c r="U16" s="124">
        <v>195743.8</v>
      </c>
      <c r="V16" s="124">
        <v>190681.4</v>
      </c>
      <c r="W16" s="124">
        <v>78913.600000000006</v>
      </c>
      <c r="X16" s="124">
        <v>72779.8</v>
      </c>
      <c r="Y16" s="124">
        <v>6133.8</v>
      </c>
      <c r="Z16" s="124">
        <v>1518.9</v>
      </c>
      <c r="AA16" s="124">
        <v>53007</v>
      </c>
      <c r="AB16" s="124">
        <v>25921.7</v>
      </c>
      <c r="AC16" s="124">
        <v>26046.9</v>
      </c>
      <c r="AD16" s="124">
        <v>0</v>
      </c>
      <c r="AE16" s="124">
        <v>1038.4000000000001</v>
      </c>
      <c r="AF16" s="124">
        <v>57241.9</v>
      </c>
      <c r="AG16" s="124">
        <v>35085.4</v>
      </c>
      <c r="AH16" s="124">
        <v>22156.5</v>
      </c>
      <c r="AI16" s="124">
        <v>5062.3999999999996</v>
      </c>
      <c r="AJ16" s="124">
        <v>1115.4000000000001</v>
      </c>
      <c r="AK16" s="124">
        <v>3947</v>
      </c>
      <c r="AL16" s="124">
        <v>0</v>
      </c>
      <c r="AM16" s="124">
        <v>3947</v>
      </c>
      <c r="AN16" s="124">
        <v>0</v>
      </c>
      <c r="AO16" s="124">
        <v>0</v>
      </c>
      <c r="AP16" s="124">
        <v>0</v>
      </c>
      <c r="AQ16" s="124">
        <v>0</v>
      </c>
      <c r="AR16" s="125">
        <v>33527.399999999994</v>
      </c>
      <c r="AS16" s="125">
        <v>-18652.100000000006</v>
      </c>
      <c r="AT16" s="125">
        <v>-23714.5</v>
      </c>
      <c r="AU16" s="123">
        <v>-0.17164083999999999</v>
      </c>
      <c r="AV16" s="125" t="s">
        <v>498</v>
      </c>
      <c r="AW16" s="124" t="s">
        <v>498</v>
      </c>
      <c r="AX16" s="124" t="s">
        <v>498</v>
      </c>
      <c r="AY16" s="126" t="s">
        <v>498</v>
      </c>
      <c r="AZ16" s="124">
        <v>2588067.9362422889</v>
      </c>
      <c r="BA16" s="131">
        <v>1200539.2075199999</v>
      </c>
      <c r="BB16" s="126">
        <v>3788607.1437622886</v>
      </c>
      <c r="BC16" s="129">
        <v>27.277649318783205</v>
      </c>
      <c r="BD16" s="127">
        <v>46.893099676463265</v>
      </c>
      <c r="BE16" s="127">
        <v>2.5862377250262845</v>
      </c>
      <c r="BF16" s="128">
        <v>20.259342563776528</v>
      </c>
      <c r="BG16" s="157">
        <v>13889052.9</v>
      </c>
    </row>
    <row r="17" spans="1:59" ht="14.5" hidden="1" outlineLevel="1" x14ac:dyDescent="0.25">
      <c r="A17" s="119"/>
      <c r="B17" s="118" t="s">
        <v>460</v>
      </c>
      <c r="C17" s="130">
        <v>519.46</v>
      </c>
      <c r="D17" s="131">
        <v>306488.2</v>
      </c>
      <c r="E17" s="131">
        <v>306488.2</v>
      </c>
      <c r="F17" s="131">
        <v>297050.3</v>
      </c>
      <c r="G17" s="132">
        <v>96469.2</v>
      </c>
      <c r="H17" s="131">
        <v>19000.2</v>
      </c>
      <c r="I17" s="131">
        <v>1472.3</v>
      </c>
      <c r="J17" s="131">
        <v>57288.9</v>
      </c>
      <c r="K17" s="131">
        <v>18707.8</v>
      </c>
      <c r="L17" s="131">
        <v>55286</v>
      </c>
      <c r="M17" s="131">
        <v>67172.600000000006</v>
      </c>
      <c r="N17" s="131">
        <v>3744.6</v>
      </c>
      <c r="O17" s="131">
        <v>74377.899999999994</v>
      </c>
      <c r="P17" s="132">
        <v>9437.9</v>
      </c>
      <c r="Q17" s="131">
        <v>6236.8</v>
      </c>
      <c r="R17" s="131">
        <v>2965.2</v>
      </c>
      <c r="S17" s="131">
        <v>235.9</v>
      </c>
      <c r="T17" s="131">
        <v>0</v>
      </c>
      <c r="U17" s="131">
        <v>319374.09999999998</v>
      </c>
      <c r="V17" s="131">
        <v>310111.5</v>
      </c>
      <c r="W17" s="131">
        <v>130131.6</v>
      </c>
      <c r="X17" s="131">
        <v>108940.5</v>
      </c>
      <c r="Y17" s="131">
        <v>21191.1</v>
      </c>
      <c r="Z17" s="131">
        <v>2815.7</v>
      </c>
      <c r="AA17" s="131">
        <v>99484.7</v>
      </c>
      <c r="AB17" s="131">
        <v>51539.3</v>
      </c>
      <c r="AC17" s="131">
        <v>45943</v>
      </c>
      <c r="AD17" s="131">
        <v>964</v>
      </c>
      <c r="AE17" s="131">
        <v>1038.4000000000001</v>
      </c>
      <c r="AF17" s="131">
        <v>77679.5</v>
      </c>
      <c r="AG17" s="131">
        <v>49077.4</v>
      </c>
      <c r="AH17" s="131">
        <v>28602.1</v>
      </c>
      <c r="AI17" s="131">
        <v>9262.6</v>
      </c>
      <c r="AJ17" s="131">
        <v>2417.3000000000002</v>
      </c>
      <c r="AK17" s="131">
        <v>6845.3</v>
      </c>
      <c r="AL17" s="131">
        <v>9.1999999999999993</v>
      </c>
      <c r="AM17" s="131">
        <v>6810.1</v>
      </c>
      <c r="AN17" s="131">
        <v>0</v>
      </c>
      <c r="AO17" s="131">
        <v>26</v>
      </c>
      <c r="AP17" s="131">
        <v>0</v>
      </c>
      <c r="AQ17" s="131">
        <v>0</v>
      </c>
      <c r="AR17" s="132">
        <v>64793.600000000035</v>
      </c>
      <c r="AS17" s="132">
        <v>-3623.2999999999884</v>
      </c>
      <c r="AT17" s="132">
        <v>-12885.899999999965</v>
      </c>
      <c r="AU17" s="130">
        <v>-9.3265580000000001E-2</v>
      </c>
      <c r="AV17" s="132" t="s">
        <v>498</v>
      </c>
      <c r="AW17" s="131" t="s">
        <v>498</v>
      </c>
      <c r="AX17" s="131" t="s">
        <v>498</v>
      </c>
      <c r="AY17" s="133" t="s">
        <v>498</v>
      </c>
      <c r="AZ17" s="131">
        <v>2568039.1165486579</v>
      </c>
      <c r="BA17" s="131">
        <v>1198598.8872400001</v>
      </c>
      <c r="BB17" s="133">
        <v>3766638.003788658</v>
      </c>
      <c r="BC17" s="129">
        <v>27.119473378841104</v>
      </c>
      <c r="BD17" s="129">
        <v>32.522486451053865</v>
      </c>
      <c r="BE17" s="129">
        <v>2.9002351787449268</v>
      </c>
      <c r="BF17" s="134">
        <v>18.611662738600163</v>
      </c>
      <c r="BG17" s="155">
        <v>13889052.9</v>
      </c>
    </row>
    <row r="18" spans="1:59" ht="14.5" hidden="1" outlineLevel="1" x14ac:dyDescent="0.25">
      <c r="A18" s="119"/>
      <c r="B18" s="118" t="s">
        <v>461</v>
      </c>
      <c r="C18" s="130">
        <v>519.45000000000005</v>
      </c>
      <c r="D18" s="131">
        <v>495716.7</v>
      </c>
      <c r="E18" s="131">
        <v>495676.7</v>
      </c>
      <c r="F18" s="131">
        <v>482880.5</v>
      </c>
      <c r="G18" s="132">
        <v>152595.79999999999</v>
      </c>
      <c r="H18" s="131">
        <v>29679</v>
      </c>
      <c r="I18" s="131">
        <v>1655.8</v>
      </c>
      <c r="J18" s="131">
        <v>91002.9</v>
      </c>
      <c r="K18" s="131">
        <v>30258.1</v>
      </c>
      <c r="L18" s="131">
        <v>127678.1</v>
      </c>
      <c r="M18" s="131">
        <v>95966.8</v>
      </c>
      <c r="N18" s="131">
        <v>4883.6000000000004</v>
      </c>
      <c r="O18" s="131">
        <v>101756.2</v>
      </c>
      <c r="P18" s="132">
        <v>12796.2</v>
      </c>
      <c r="Q18" s="131">
        <v>7104.9</v>
      </c>
      <c r="R18" s="131">
        <v>3606.1</v>
      </c>
      <c r="S18" s="131">
        <v>2085.1999999999998</v>
      </c>
      <c r="T18" s="131">
        <v>40</v>
      </c>
      <c r="U18" s="131">
        <v>539207.80000000005</v>
      </c>
      <c r="V18" s="131">
        <v>518914.6</v>
      </c>
      <c r="W18" s="131">
        <v>177533.1</v>
      </c>
      <c r="X18" s="131">
        <v>148571.9</v>
      </c>
      <c r="Y18" s="131">
        <v>28961.200000000001</v>
      </c>
      <c r="Z18" s="131">
        <v>8962.2999999999993</v>
      </c>
      <c r="AA18" s="131">
        <v>149617.79999999999</v>
      </c>
      <c r="AB18" s="131">
        <v>77311.100000000006</v>
      </c>
      <c r="AC18" s="131">
        <v>70115.199999999997</v>
      </c>
      <c r="AD18" s="131">
        <v>1153.0999999999999</v>
      </c>
      <c r="AE18" s="131">
        <v>1038.4000000000001</v>
      </c>
      <c r="AF18" s="131">
        <v>182801.4</v>
      </c>
      <c r="AG18" s="131">
        <v>148925.20000000001</v>
      </c>
      <c r="AH18" s="131">
        <v>33876.199999999997</v>
      </c>
      <c r="AI18" s="131">
        <v>20293.2</v>
      </c>
      <c r="AJ18" s="131">
        <v>4776.8</v>
      </c>
      <c r="AK18" s="131">
        <v>15516.4</v>
      </c>
      <c r="AL18" s="131">
        <v>29</v>
      </c>
      <c r="AM18" s="131">
        <v>15421.4</v>
      </c>
      <c r="AN18" s="131">
        <v>0</v>
      </c>
      <c r="AO18" s="131">
        <v>66</v>
      </c>
      <c r="AP18" s="131">
        <v>0</v>
      </c>
      <c r="AQ18" s="131">
        <v>0</v>
      </c>
      <c r="AR18" s="132">
        <v>139310.29999999999</v>
      </c>
      <c r="AS18" s="132">
        <v>-23237.899999999965</v>
      </c>
      <c r="AT18" s="132">
        <v>-43491.100000000035</v>
      </c>
      <c r="AU18" s="130">
        <v>-0.31477993999999998</v>
      </c>
      <c r="AV18" s="132" t="s">
        <v>498</v>
      </c>
      <c r="AW18" s="131" t="s">
        <v>498</v>
      </c>
      <c r="AX18" s="131" t="s">
        <v>498</v>
      </c>
      <c r="AY18" s="133" t="s">
        <v>498</v>
      </c>
      <c r="AZ18" s="131">
        <v>2610764.5</v>
      </c>
      <c r="BA18" s="131">
        <v>1195698.0603000002</v>
      </c>
      <c r="BB18" s="133">
        <v>3806462.5603</v>
      </c>
      <c r="BC18" s="129">
        <v>27.406206799745142</v>
      </c>
      <c r="BD18" s="129">
        <v>33.336211615617508</v>
      </c>
      <c r="BE18" s="129">
        <v>3.7635212250267891</v>
      </c>
      <c r="BF18" s="134">
        <v>26.440931037803349</v>
      </c>
      <c r="BG18" s="155">
        <v>13889052.9</v>
      </c>
    </row>
    <row r="19" spans="1:59" ht="14.5" hidden="1" outlineLevel="1" x14ac:dyDescent="0.25">
      <c r="A19" s="119"/>
      <c r="B19" s="118" t="s">
        <v>462</v>
      </c>
      <c r="C19" s="130">
        <v>519.45000000000005</v>
      </c>
      <c r="D19" s="131">
        <v>654267.69999999995</v>
      </c>
      <c r="E19" s="131">
        <v>654212.69999999995</v>
      </c>
      <c r="F19" s="131">
        <v>637609.6</v>
      </c>
      <c r="G19" s="132">
        <v>196701.8</v>
      </c>
      <c r="H19" s="131">
        <v>37834.5</v>
      </c>
      <c r="I19" s="131">
        <v>1851</v>
      </c>
      <c r="J19" s="131">
        <v>117832.3</v>
      </c>
      <c r="K19" s="131">
        <v>39184</v>
      </c>
      <c r="L19" s="131">
        <v>170199.5</v>
      </c>
      <c r="M19" s="131">
        <v>126802</v>
      </c>
      <c r="N19" s="131">
        <v>6714.6</v>
      </c>
      <c r="O19" s="131">
        <v>137191.70000000001</v>
      </c>
      <c r="P19" s="132">
        <v>16603.099999999999</v>
      </c>
      <c r="Q19" s="131">
        <v>7983</v>
      </c>
      <c r="R19" s="131">
        <v>4019.5</v>
      </c>
      <c r="S19" s="131">
        <v>4600.6000000000004</v>
      </c>
      <c r="T19" s="131">
        <v>55</v>
      </c>
      <c r="U19" s="131">
        <v>651799</v>
      </c>
      <c r="V19" s="131">
        <v>625547.30000000005</v>
      </c>
      <c r="W19" s="131">
        <v>225227.2</v>
      </c>
      <c r="X19" s="131">
        <v>188055.4</v>
      </c>
      <c r="Y19" s="131">
        <v>37171.800000000003</v>
      </c>
      <c r="Z19" s="131">
        <v>13042.9</v>
      </c>
      <c r="AA19" s="131">
        <v>194888.4</v>
      </c>
      <c r="AB19" s="131">
        <v>103029.7</v>
      </c>
      <c r="AC19" s="131">
        <v>89424.5</v>
      </c>
      <c r="AD19" s="131">
        <v>1308.8</v>
      </c>
      <c r="AE19" s="131">
        <v>1125.4000000000001</v>
      </c>
      <c r="AF19" s="131">
        <v>192388.8</v>
      </c>
      <c r="AG19" s="131">
        <v>157712.1</v>
      </c>
      <c r="AH19" s="131">
        <v>34676.699999999997</v>
      </c>
      <c r="AI19" s="131">
        <v>26251.7</v>
      </c>
      <c r="AJ19" s="131">
        <v>6134.9</v>
      </c>
      <c r="AK19" s="131">
        <v>20116.8</v>
      </c>
      <c r="AL19" s="131">
        <v>40.9</v>
      </c>
      <c r="AM19" s="131">
        <v>19991.099999999999</v>
      </c>
      <c r="AN19" s="131">
        <v>0</v>
      </c>
      <c r="AO19" s="131">
        <v>84.8</v>
      </c>
      <c r="AP19" s="131">
        <v>0</v>
      </c>
      <c r="AQ19" s="131">
        <v>0</v>
      </c>
      <c r="AR19" s="132">
        <v>194857.49999999994</v>
      </c>
      <c r="AS19" s="132">
        <v>28665.399999999907</v>
      </c>
      <c r="AT19" s="132">
        <v>2468.6999999999534</v>
      </c>
      <c r="AU19" s="130">
        <v>1.7867959999999999E-2</v>
      </c>
      <c r="AV19" s="132" t="s">
        <v>498</v>
      </c>
      <c r="AW19" s="131" t="s">
        <v>498</v>
      </c>
      <c r="AX19" s="131" t="s">
        <v>498</v>
      </c>
      <c r="AY19" s="133" t="s">
        <v>498</v>
      </c>
      <c r="AZ19" s="131">
        <v>2572552.2250000001</v>
      </c>
      <c r="BA19" s="131">
        <v>1191451.5565500001</v>
      </c>
      <c r="BB19" s="133">
        <v>3764003.7815500004</v>
      </c>
      <c r="BC19" s="129">
        <v>27.100507202690551</v>
      </c>
      <c r="BD19" s="129">
        <v>30.89277664767738</v>
      </c>
      <c r="BE19" s="129">
        <v>4.0275759858483982</v>
      </c>
      <c r="BF19" s="134">
        <v>26.693371617993204</v>
      </c>
      <c r="BG19" s="155">
        <v>13889052.9</v>
      </c>
    </row>
    <row r="20" spans="1:59" ht="14.5" hidden="1" outlineLevel="1" x14ac:dyDescent="0.25">
      <c r="A20" s="119"/>
      <c r="B20" s="118" t="s">
        <v>463</v>
      </c>
      <c r="C20" s="130">
        <v>519.52</v>
      </c>
      <c r="D20" s="131">
        <v>807035.1</v>
      </c>
      <c r="E20" s="131">
        <v>806980.1</v>
      </c>
      <c r="F20" s="131">
        <v>779041.9</v>
      </c>
      <c r="G20" s="132">
        <v>253180.09999999998</v>
      </c>
      <c r="H20" s="131">
        <v>48401.5</v>
      </c>
      <c r="I20" s="131">
        <v>2056.3000000000002</v>
      </c>
      <c r="J20" s="131">
        <v>152171</v>
      </c>
      <c r="K20" s="131">
        <v>50551.3</v>
      </c>
      <c r="L20" s="131">
        <v>188561.3</v>
      </c>
      <c r="M20" s="131">
        <v>155225.5</v>
      </c>
      <c r="N20" s="131">
        <v>8194.2999999999993</v>
      </c>
      <c r="O20" s="131">
        <v>173880.7</v>
      </c>
      <c r="P20" s="132">
        <v>27938.2</v>
      </c>
      <c r="Q20" s="131">
        <v>15723.6</v>
      </c>
      <c r="R20" s="131">
        <v>5118.1000000000004</v>
      </c>
      <c r="S20" s="131">
        <v>7096.5</v>
      </c>
      <c r="T20" s="131">
        <v>55</v>
      </c>
      <c r="U20" s="131">
        <v>796299.8</v>
      </c>
      <c r="V20" s="131">
        <v>753768</v>
      </c>
      <c r="W20" s="131">
        <v>274913.7</v>
      </c>
      <c r="X20" s="131">
        <v>229471.9</v>
      </c>
      <c r="Y20" s="131">
        <v>45441.8</v>
      </c>
      <c r="Z20" s="131">
        <v>18876.5</v>
      </c>
      <c r="AA20" s="131">
        <v>247778.8</v>
      </c>
      <c r="AB20" s="131">
        <v>129541.5</v>
      </c>
      <c r="AC20" s="131">
        <v>115407.6</v>
      </c>
      <c r="AD20" s="131">
        <v>1517.3</v>
      </c>
      <c r="AE20" s="131">
        <v>1312.4</v>
      </c>
      <c r="AF20" s="131">
        <v>212199</v>
      </c>
      <c r="AG20" s="131">
        <v>168728.1</v>
      </c>
      <c r="AH20" s="131">
        <v>43470.9</v>
      </c>
      <c r="AI20" s="131">
        <v>42531.8</v>
      </c>
      <c r="AJ20" s="131">
        <v>8734.6</v>
      </c>
      <c r="AK20" s="131">
        <v>33797.199999999997</v>
      </c>
      <c r="AL20" s="131">
        <v>51.3</v>
      </c>
      <c r="AM20" s="131">
        <v>33434.800000000003</v>
      </c>
      <c r="AN20" s="131">
        <v>35.200000000000003</v>
      </c>
      <c r="AO20" s="131">
        <v>275.89999999999998</v>
      </c>
      <c r="AP20" s="131">
        <v>0</v>
      </c>
      <c r="AQ20" s="131">
        <v>0</v>
      </c>
      <c r="AR20" s="132">
        <v>222934.29999999993</v>
      </c>
      <c r="AS20" s="132">
        <v>53212.099999999977</v>
      </c>
      <c r="AT20" s="132">
        <v>10735.29999999993</v>
      </c>
      <c r="AU20" s="130">
        <v>7.7699969999999993E-2</v>
      </c>
      <c r="AV20" s="132" t="s">
        <v>498</v>
      </c>
      <c r="AW20" s="131" t="s">
        <v>498</v>
      </c>
      <c r="AX20" s="131" t="s">
        <v>498</v>
      </c>
      <c r="AY20" s="133" t="s">
        <v>498</v>
      </c>
      <c r="AZ20" s="131">
        <v>2559046.145</v>
      </c>
      <c r="BA20" s="131">
        <v>1188193.1529600001</v>
      </c>
      <c r="BB20" s="133">
        <v>3747239.2979600001</v>
      </c>
      <c r="BC20" s="129">
        <v>26.979804346198438</v>
      </c>
      <c r="BD20" s="129">
        <v>30.685671347391153</v>
      </c>
      <c r="BE20" s="129">
        <v>5.3411792895088004</v>
      </c>
      <c r="BF20" s="134">
        <v>24.204256536137528</v>
      </c>
      <c r="BG20" s="155">
        <v>13889052.9</v>
      </c>
    </row>
    <row r="21" spans="1:59" ht="14.5" hidden="1" outlineLevel="1" x14ac:dyDescent="0.25">
      <c r="A21" s="119"/>
      <c r="B21" s="118" t="s">
        <v>464</v>
      </c>
      <c r="C21" s="130">
        <v>519.42999999999995</v>
      </c>
      <c r="D21" s="131">
        <v>969671.71</v>
      </c>
      <c r="E21" s="131">
        <v>969576.71</v>
      </c>
      <c r="F21" s="131">
        <v>928811.3</v>
      </c>
      <c r="G21" s="132">
        <v>297094.10000000003</v>
      </c>
      <c r="H21" s="131">
        <v>57958.3</v>
      </c>
      <c r="I21" s="131">
        <v>2305.3000000000002</v>
      </c>
      <c r="J21" s="131">
        <v>180922.7</v>
      </c>
      <c r="K21" s="131">
        <v>55907.8</v>
      </c>
      <c r="L21" s="131">
        <v>235445.3</v>
      </c>
      <c r="M21" s="131">
        <v>181794.6</v>
      </c>
      <c r="N21" s="131">
        <v>9722.2999999999993</v>
      </c>
      <c r="O21" s="131">
        <v>204755</v>
      </c>
      <c r="P21" s="132">
        <v>40765.410000000003</v>
      </c>
      <c r="Q21" s="131">
        <v>18470.7</v>
      </c>
      <c r="R21" s="131">
        <v>11087</v>
      </c>
      <c r="S21" s="131">
        <v>11207.71</v>
      </c>
      <c r="T21" s="131">
        <v>95</v>
      </c>
      <c r="U21" s="131">
        <v>929872.1</v>
      </c>
      <c r="V21" s="131">
        <v>876449.4</v>
      </c>
      <c r="W21" s="131">
        <v>329473.90000000002</v>
      </c>
      <c r="X21" s="131">
        <v>275236.90000000002</v>
      </c>
      <c r="Y21" s="131">
        <v>54237</v>
      </c>
      <c r="Z21" s="131">
        <v>24762</v>
      </c>
      <c r="AA21" s="131">
        <v>297140.90000000002</v>
      </c>
      <c r="AB21" s="131">
        <v>155174.29999999999</v>
      </c>
      <c r="AC21" s="131">
        <v>138516.79999999999</v>
      </c>
      <c r="AD21" s="131">
        <v>1644.7</v>
      </c>
      <c r="AE21" s="131">
        <v>1805.1</v>
      </c>
      <c r="AF21" s="131">
        <v>225072.6</v>
      </c>
      <c r="AG21" s="131">
        <v>180978.5</v>
      </c>
      <c r="AH21" s="131">
        <v>44094.1</v>
      </c>
      <c r="AI21" s="131">
        <v>53422.7</v>
      </c>
      <c r="AJ21" s="131">
        <v>11621.8</v>
      </c>
      <c r="AK21" s="131">
        <v>41800.9</v>
      </c>
      <c r="AL21" s="131">
        <v>61.5</v>
      </c>
      <c r="AM21" s="131">
        <v>41381.199999999997</v>
      </c>
      <c r="AN21" s="131">
        <v>42.3</v>
      </c>
      <c r="AO21" s="131">
        <v>315.89999999999998</v>
      </c>
      <c r="AP21" s="131">
        <v>0</v>
      </c>
      <c r="AQ21" s="131">
        <v>0</v>
      </c>
      <c r="AR21" s="132">
        <v>264872.20999999996</v>
      </c>
      <c r="AS21" s="132">
        <v>93127.309999999939</v>
      </c>
      <c r="AT21" s="132">
        <v>39799.609999999986</v>
      </c>
      <c r="AU21" s="130">
        <v>0.28806166</v>
      </c>
      <c r="AV21" s="132" t="s">
        <v>498</v>
      </c>
      <c r="AW21" s="131" t="s">
        <v>498</v>
      </c>
      <c r="AX21" s="131" t="s">
        <v>498</v>
      </c>
      <c r="AY21" s="133" t="s">
        <v>498</v>
      </c>
      <c r="AZ21" s="131">
        <v>2544493.8516739635</v>
      </c>
      <c r="BA21" s="131">
        <v>1186600.9554699999</v>
      </c>
      <c r="BB21" s="133">
        <v>3731094.8071439634</v>
      </c>
      <c r="BC21" s="129">
        <v>26.863565384965614</v>
      </c>
      <c r="BD21" s="129">
        <v>29.913122532080429</v>
      </c>
      <c r="BE21" s="129">
        <v>5.7451664589140803</v>
      </c>
      <c r="BF21" s="134">
        <v>25.349099434944428</v>
      </c>
      <c r="BG21" s="155">
        <v>13889052.9</v>
      </c>
    </row>
    <row r="22" spans="1:59" ht="14.5" hidden="1" outlineLevel="1" x14ac:dyDescent="0.25">
      <c r="A22" s="119"/>
      <c r="B22" s="118" t="s">
        <v>465</v>
      </c>
      <c r="C22" s="130">
        <v>519.59</v>
      </c>
      <c r="D22" s="131">
        <v>1148745.1100000001</v>
      </c>
      <c r="E22" s="131">
        <v>1148590.9099999999</v>
      </c>
      <c r="F22" s="131">
        <v>1101908.6000000001</v>
      </c>
      <c r="G22" s="132">
        <v>356136.8</v>
      </c>
      <c r="H22" s="131">
        <v>69291.899999999994</v>
      </c>
      <c r="I22" s="131">
        <v>2500.6999999999998</v>
      </c>
      <c r="J22" s="131">
        <v>216379</v>
      </c>
      <c r="K22" s="131">
        <v>67965.2</v>
      </c>
      <c r="L22" s="131">
        <v>284684.5</v>
      </c>
      <c r="M22" s="131">
        <v>212271.3</v>
      </c>
      <c r="N22" s="131">
        <v>11234.7</v>
      </c>
      <c r="O22" s="131">
        <v>237581.3</v>
      </c>
      <c r="P22" s="132">
        <v>46682.31</v>
      </c>
      <c r="Q22" s="131">
        <v>21937.7</v>
      </c>
      <c r="R22" s="131">
        <v>12057.4</v>
      </c>
      <c r="S22" s="131">
        <v>12687.21</v>
      </c>
      <c r="T22" s="131">
        <v>154.19999999999999</v>
      </c>
      <c r="U22" s="131">
        <v>1096326.7</v>
      </c>
      <c r="V22" s="131">
        <v>1023187.8</v>
      </c>
      <c r="W22" s="131">
        <v>377969.2</v>
      </c>
      <c r="X22" s="131">
        <v>315550.09999999998</v>
      </c>
      <c r="Y22" s="131">
        <v>62419.1</v>
      </c>
      <c r="Z22" s="131">
        <v>30049.200000000001</v>
      </c>
      <c r="AA22" s="131">
        <v>346578.3</v>
      </c>
      <c r="AB22" s="131">
        <v>181109.1</v>
      </c>
      <c r="AC22" s="131">
        <v>161273.79999999999</v>
      </c>
      <c r="AD22" s="131">
        <v>1771.3</v>
      </c>
      <c r="AE22" s="131">
        <v>2424.1</v>
      </c>
      <c r="AF22" s="131">
        <v>268591.09999999998</v>
      </c>
      <c r="AG22" s="131">
        <v>202480.3</v>
      </c>
      <c r="AH22" s="131">
        <v>66110.8</v>
      </c>
      <c r="AI22" s="131">
        <v>73138.899999999994</v>
      </c>
      <c r="AJ22" s="131">
        <v>14857.6</v>
      </c>
      <c r="AK22" s="131">
        <v>58281.3</v>
      </c>
      <c r="AL22" s="131">
        <v>73.3</v>
      </c>
      <c r="AM22" s="131">
        <v>57783.6</v>
      </c>
      <c r="AN22" s="131">
        <v>49.3</v>
      </c>
      <c r="AO22" s="131">
        <v>375.1</v>
      </c>
      <c r="AP22" s="131">
        <v>0</v>
      </c>
      <c r="AQ22" s="131">
        <v>0</v>
      </c>
      <c r="AR22" s="132">
        <v>321009.51000000013</v>
      </c>
      <c r="AS22" s="132">
        <v>125403.10999999987</v>
      </c>
      <c r="AT22" s="132">
        <v>52418.410000000149</v>
      </c>
      <c r="AU22" s="130">
        <v>0.37939402999999999</v>
      </c>
      <c r="AV22" s="132" t="s">
        <v>498</v>
      </c>
      <c r="AW22" s="131" t="s">
        <v>498</v>
      </c>
      <c r="AX22" s="131" t="s">
        <v>498</v>
      </c>
      <c r="AY22" s="133" t="s">
        <v>498</v>
      </c>
      <c r="AZ22" s="131">
        <v>2561481.5870000003</v>
      </c>
      <c r="BA22" s="131">
        <v>1185378.07748</v>
      </c>
      <c r="BB22" s="133">
        <v>3746859.6644800003</v>
      </c>
      <c r="BC22" s="129">
        <v>26.977071017419767</v>
      </c>
      <c r="BD22" s="129">
        <v>30.610554021241487</v>
      </c>
      <c r="BE22" s="129">
        <v>6.6712687012001073</v>
      </c>
      <c r="BF22" s="134">
        <v>25.835582007436912</v>
      </c>
      <c r="BG22" s="155">
        <v>13889052.9</v>
      </c>
    </row>
    <row r="23" spans="1:59" ht="14.5" hidden="1" outlineLevel="1" x14ac:dyDescent="0.25">
      <c r="A23" s="119"/>
      <c r="B23" s="118" t="s">
        <v>466</v>
      </c>
      <c r="C23" s="130">
        <v>519.49</v>
      </c>
      <c r="D23" s="131">
        <v>1298232.1100000001</v>
      </c>
      <c r="E23" s="131">
        <v>1298077.9099999999</v>
      </c>
      <c r="F23" s="131">
        <v>1244641</v>
      </c>
      <c r="G23" s="132">
        <v>417432.4</v>
      </c>
      <c r="H23" s="131">
        <v>81246.100000000006</v>
      </c>
      <c r="I23" s="131">
        <v>2694.8</v>
      </c>
      <c r="J23" s="131">
        <v>253376</v>
      </c>
      <c r="K23" s="131">
        <v>80115.5</v>
      </c>
      <c r="L23" s="131">
        <v>301186.5</v>
      </c>
      <c r="M23" s="131">
        <v>242450.2</v>
      </c>
      <c r="N23" s="131">
        <v>12902</v>
      </c>
      <c r="O23" s="131">
        <v>270669.90000000002</v>
      </c>
      <c r="P23" s="132">
        <v>53436.909999999996</v>
      </c>
      <c r="Q23" s="131">
        <v>24985.8</v>
      </c>
      <c r="R23" s="131">
        <v>12674.8</v>
      </c>
      <c r="S23" s="131">
        <v>15776.31</v>
      </c>
      <c r="T23" s="131">
        <v>154.19999999999999</v>
      </c>
      <c r="U23" s="131">
        <v>1238282.5</v>
      </c>
      <c r="V23" s="131">
        <v>1151632.6000000001</v>
      </c>
      <c r="W23" s="131">
        <v>429957.2</v>
      </c>
      <c r="X23" s="131">
        <v>358589.4</v>
      </c>
      <c r="Y23" s="131">
        <v>71367.8</v>
      </c>
      <c r="Z23" s="131">
        <v>35624.5</v>
      </c>
      <c r="AA23" s="131">
        <v>394836.5</v>
      </c>
      <c r="AB23" s="131">
        <v>207256.4</v>
      </c>
      <c r="AC23" s="131">
        <v>183215.6</v>
      </c>
      <c r="AD23" s="131">
        <v>1849.3</v>
      </c>
      <c r="AE23" s="131">
        <v>2515.1999999999998</v>
      </c>
      <c r="AF23" s="131">
        <v>291214.40000000002</v>
      </c>
      <c r="AG23" s="131">
        <v>218655.7</v>
      </c>
      <c r="AH23" s="131">
        <v>72558.7</v>
      </c>
      <c r="AI23" s="131">
        <v>86649.9</v>
      </c>
      <c r="AJ23" s="131">
        <v>17708.3</v>
      </c>
      <c r="AK23" s="131">
        <v>68941.600000000006</v>
      </c>
      <c r="AL23" s="131">
        <v>76.599999999999994</v>
      </c>
      <c r="AM23" s="131">
        <v>68433.600000000006</v>
      </c>
      <c r="AN23" s="131">
        <v>56.3</v>
      </c>
      <c r="AO23" s="131">
        <v>375.1</v>
      </c>
      <c r="AP23" s="131">
        <v>0</v>
      </c>
      <c r="AQ23" s="131">
        <v>0</v>
      </c>
      <c r="AR23" s="132">
        <v>351164.01000000013</v>
      </c>
      <c r="AS23" s="132">
        <v>146445.30999999982</v>
      </c>
      <c r="AT23" s="132">
        <v>59949.610000000102</v>
      </c>
      <c r="AU23" s="130">
        <v>0.43390336000000002</v>
      </c>
      <c r="AV23" s="132" t="s">
        <v>498</v>
      </c>
      <c r="AW23" s="131" t="s">
        <v>498</v>
      </c>
      <c r="AX23" s="131" t="s">
        <v>498</v>
      </c>
      <c r="AY23" s="133" t="s">
        <v>498</v>
      </c>
      <c r="AZ23" s="131">
        <v>2598452.5319413268</v>
      </c>
      <c r="BA23" s="131">
        <v>1186460.6135500001</v>
      </c>
      <c r="BB23" s="133">
        <v>3784913.1454913272</v>
      </c>
      <c r="BC23" s="129">
        <v>27.251052845304713</v>
      </c>
      <c r="BD23" s="129">
        <v>29.059362848902914</v>
      </c>
      <c r="BE23" s="129">
        <v>6.9975873841389173</v>
      </c>
      <c r="BF23" s="134">
        <v>24.198664514506593</v>
      </c>
      <c r="BG23" s="155">
        <v>13889052.9</v>
      </c>
    </row>
    <row r="24" spans="1:59" ht="14.5" hidden="1" outlineLevel="1" x14ac:dyDescent="0.25">
      <c r="A24" s="119"/>
      <c r="B24" s="118" t="s">
        <v>467</v>
      </c>
      <c r="C24" s="130">
        <v>519.41999999999996</v>
      </c>
      <c r="D24" s="131">
        <v>1452808.61</v>
      </c>
      <c r="E24" s="131">
        <v>1452649.71</v>
      </c>
      <c r="F24" s="131">
        <v>1394183.5</v>
      </c>
      <c r="G24" s="132">
        <v>473760.50000000006</v>
      </c>
      <c r="H24" s="131">
        <v>92335.6</v>
      </c>
      <c r="I24" s="131">
        <v>2909.8</v>
      </c>
      <c r="J24" s="131">
        <v>287906.40000000002</v>
      </c>
      <c r="K24" s="131">
        <v>90608.7</v>
      </c>
      <c r="L24" s="131">
        <v>330846.40000000002</v>
      </c>
      <c r="M24" s="131">
        <v>273834.7</v>
      </c>
      <c r="N24" s="131">
        <v>14750</v>
      </c>
      <c r="O24" s="131">
        <v>300991.90000000002</v>
      </c>
      <c r="P24" s="132">
        <v>58466.210000000006</v>
      </c>
      <c r="Q24" s="131">
        <v>28457.599999999999</v>
      </c>
      <c r="R24" s="131">
        <v>13499.2</v>
      </c>
      <c r="S24" s="131">
        <v>16509.41</v>
      </c>
      <c r="T24" s="131">
        <v>158.9</v>
      </c>
      <c r="U24" s="131">
        <v>1454713.4</v>
      </c>
      <c r="V24" s="131">
        <v>1351520.1</v>
      </c>
      <c r="W24" s="131">
        <v>509797</v>
      </c>
      <c r="X24" s="131">
        <v>430031.5</v>
      </c>
      <c r="Y24" s="131">
        <v>79765.5</v>
      </c>
      <c r="Z24" s="131">
        <v>40680.9</v>
      </c>
      <c r="AA24" s="131">
        <v>446258.8</v>
      </c>
      <c r="AB24" s="131">
        <v>236190.5</v>
      </c>
      <c r="AC24" s="131">
        <v>205149.2</v>
      </c>
      <c r="AD24" s="131">
        <v>1991.7</v>
      </c>
      <c r="AE24" s="131">
        <v>2927.4</v>
      </c>
      <c r="AF24" s="131">
        <v>354783.4</v>
      </c>
      <c r="AG24" s="131">
        <v>276908.40000000002</v>
      </c>
      <c r="AH24" s="131">
        <v>77875</v>
      </c>
      <c r="AI24" s="131">
        <v>103193.3</v>
      </c>
      <c r="AJ24" s="131">
        <v>20212.5</v>
      </c>
      <c r="AK24" s="131">
        <v>82980.800000000003</v>
      </c>
      <c r="AL24" s="131">
        <v>99.2</v>
      </c>
      <c r="AM24" s="131">
        <v>82352</v>
      </c>
      <c r="AN24" s="131">
        <v>63.4</v>
      </c>
      <c r="AO24" s="131">
        <v>466.2</v>
      </c>
      <c r="AP24" s="131">
        <v>0</v>
      </c>
      <c r="AQ24" s="131">
        <v>0</v>
      </c>
      <c r="AR24" s="132">
        <v>352878.6100000001</v>
      </c>
      <c r="AS24" s="132">
        <v>101129.60999999987</v>
      </c>
      <c r="AT24" s="132">
        <v>-1904.7899999998044</v>
      </c>
      <c r="AU24" s="130">
        <v>-1.378649E-2</v>
      </c>
      <c r="AV24" s="132" t="s">
        <v>498</v>
      </c>
      <c r="AW24" s="131" t="s">
        <v>498</v>
      </c>
      <c r="AX24" s="131" t="s">
        <v>498</v>
      </c>
      <c r="AY24" s="133" t="s">
        <v>498</v>
      </c>
      <c r="AZ24" s="131">
        <v>2699878.0246164473</v>
      </c>
      <c r="BA24" s="131">
        <v>1184883.2437199999</v>
      </c>
      <c r="BB24" s="133">
        <v>3884761.268336447</v>
      </c>
      <c r="BC24" s="129">
        <v>27.969950840466932</v>
      </c>
      <c r="BD24" s="129">
        <v>28.039316755662071</v>
      </c>
      <c r="BE24" s="129">
        <v>7.0937203163179783</v>
      </c>
      <c r="BF24" s="134">
        <v>23.730477372598372</v>
      </c>
      <c r="BG24" s="155">
        <v>13889052.9</v>
      </c>
    </row>
    <row r="25" spans="1:59" ht="14.5" hidden="1" outlineLevel="1" x14ac:dyDescent="0.25">
      <c r="A25" s="119"/>
      <c r="B25" s="118" t="s">
        <v>468</v>
      </c>
      <c r="C25" s="130">
        <v>520.13</v>
      </c>
      <c r="D25" s="131">
        <v>1645527.31</v>
      </c>
      <c r="E25" s="131">
        <v>1645368.41</v>
      </c>
      <c r="F25" s="131">
        <v>1582161.5</v>
      </c>
      <c r="G25" s="132">
        <v>540429.10000000009</v>
      </c>
      <c r="H25" s="131">
        <v>105939.3</v>
      </c>
      <c r="I25" s="131">
        <v>3085.4</v>
      </c>
      <c r="J25" s="131">
        <v>328209.90000000002</v>
      </c>
      <c r="K25" s="131">
        <v>103194.5</v>
      </c>
      <c r="L25" s="131">
        <v>392990.5</v>
      </c>
      <c r="M25" s="131">
        <v>304524.79999999999</v>
      </c>
      <c r="N25" s="131">
        <v>16546.900000000001</v>
      </c>
      <c r="O25" s="131">
        <v>327670.2</v>
      </c>
      <c r="P25" s="132">
        <v>63206.91</v>
      </c>
      <c r="Q25" s="131">
        <v>31806.799999999999</v>
      </c>
      <c r="R25" s="131">
        <v>14568.8</v>
      </c>
      <c r="S25" s="131">
        <v>16831.310000000001</v>
      </c>
      <c r="T25" s="131">
        <v>158.9</v>
      </c>
      <c r="U25" s="131">
        <v>1624497.6</v>
      </c>
      <c r="V25" s="131">
        <v>1507463.2</v>
      </c>
      <c r="W25" s="131">
        <v>567248.69999999995</v>
      </c>
      <c r="X25" s="131">
        <v>473028.1</v>
      </c>
      <c r="Y25" s="131">
        <v>94220.6</v>
      </c>
      <c r="Z25" s="131">
        <v>46972.1</v>
      </c>
      <c r="AA25" s="131">
        <v>501339.9</v>
      </c>
      <c r="AB25" s="131">
        <v>265800.7</v>
      </c>
      <c r="AC25" s="131">
        <v>230373.8</v>
      </c>
      <c r="AD25" s="131">
        <v>2238</v>
      </c>
      <c r="AE25" s="131">
        <v>2927.4</v>
      </c>
      <c r="AF25" s="131">
        <v>391902.5</v>
      </c>
      <c r="AG25" s="131">
        <v>313204.7</v>
      </c>
      <c r="AH25" s="131">
        <v>78697.8</v>
      </c>
      <c r="AI25" s="131">
        <v>117034.4</v>
      </c>
      <c r="AJ25" s="131">
        <v>23174.400000000001</v>
      </c>
      <c r="AK25" s="131">
        <v>93860</v>
      </c>
      <c r="AL25" s="131">
        <v>118</v>
      </c>
      <c r="AM25" s="131">
        <v>92875.1</v>
      </c>
      <c r="AN25" s="131">
        <v>70.400000000000006</v>
      </c>
      <c r="AO25" s="131">
        <v>796.5</v>
      </c>
      <c r="AP25" s="131">
        <v>0</v>
      </c>
      <c r="AQ25" s="131">
        <v>0</v>
      </c>
      <c r="AR25" s="132">
        <v>412932.20999999996</v>
      </c>
      <c r="AS25" s="132">
        <v>137905.20999999996</v>
      </c>
      <c r="AT25" s="132">
        <v>21029.709999999963</v>
      </c>
      <c r="AU25" s="130">
        <v>0.15220886</v>
      </c>
      <c r="AV25" s="132" t="s">
        <v>498</v>
      </c>
      <c r="AW25" s="131" t="s">
        <v>498</v>
      </c>
      <c r="AX25" s="131" t="s">
        <v>498</v>
      </c>
      <c r="AY25" s="133" t="s">
        <v>498</v>
      </c>
      <c r="AZ25" s="131">
        <v>2678346.7767502847</v>
      </c>
      <c r="BA25" s="131">
        <v>1183341.00131</v>
      </c>
      <c r="BB25" s="133">
        <v>3861687.7780602844</v>
      </c>
      <c r="BC25" s="129">
        <v>27.803823672241069</v>
      </c>
      <c r="BD25" s="129">
        <v>27.556452411281107</v>
      </c>
      <c r="BE25" s="129">
        <v>7.2043442846576076</v>
      </c>
      <c r="BF25" s="134">
        <v>24.83883598482203</v>
      </c>
      <c r="BG25" s="155">
        <v>13889052.9</v>
      </c>
    </row>
    <row r="26" spans="1:59" ht="14.5" hidden="1" outlineLevel="1" x14ac:dyDescent="0.25">
      <c r="A26" s="119"/>
      <c r="B26" s="118" t="s">
        <v>469</v>
      </c>
      <c r="C26" s="130">
        <v>498.29</v>
      </c>
      <c r="D26" s="131">
        <v>1813374.81</v>
      </c>
      <c r="E26" s="131">
        <v>1813165.91</v>
      </c>
      <c r="F26" s="131">
        <v>1744953.9</v>
      </c>
      <c r="G26" s="132">
        <v>615934.6</v>
      </c>
      <c r="H26" s="131">
        <v>121387.9</v>
      </c>
      <c r="I26" s="131">
        <v>3335.8</v>
      </c>
      <c r="J26" s="131">
        <v>373160.5</v>
      </c>
      <c r="K26" s="131">
        <v>118050.4</v>
      </c>
      <c r="L26" s="131">
        <v>416618.1</v>
      </c>
      <c r="M26" s="131">
        <v>336943.5</v>
      </c>
      <c r="N26" s="131">
        <v>18426.099999999999</v>
      </c>
      <c r="O26" s="131">
        <v>357031.6</v>
      </c>
      <c r="P26" s="132">
        <v>68212.009999999995</v>
      </c>
      <c r="Q26" s="131">
        <v>34567.699999999997</v>
      </c>
      <c r="R26" s="131">
        <v>15836</v>
      </c>
      <c r="S26" s="131">
        <v>17808.310000000001</v>
      </c>
      <c r="T26" s="131">
        <v>208.9</v>
      </c>
      <c r="U26" s="131">
        <v>1785579</v>
      </c>
      <c r="V26" s="131">
        <v>1647618.5</v>
      </c>
      <c r="W26" s="131">
        <v>619246.30000000005</v>
      </c>
      <c r="X26" s="131">
        <v>516093.7</v>
      </c>
      <c r="Y26" s="131">
        <v>103152.6</v>
      </c>
      <c r="Z26" s="131">
        <v>56923.4</v>
      </c>
      <c r="AA26" s="131">
        <v>562811.1</v>
      </c>
      <c r="AB26" s="131">
        <v>295049.7</v>
      </c>
      <c r="AC26" s="131">
        <v>262452.09999999998</v>
      </c>
      <c r="AD26" s="131">
        <v>2370</v>
      </c>
      <c r="AE26" s="131">
        <v>2939.3</v>
      </c>
      <c r="AF26" s="131">
        <v>408637.7</v>
      </c>
      <c r="AG26" s="131">
        <v>321093.90000000002</v>
      </c>
      <c r="AH26" s="131">
        <v>87543.8</v>
      </c>
      <c r="AI26" s="131">
        <v>137960.5</v>
      </c>
      <c r="AJ26" s="131">
        <v>27407.5</v>
      </c>
      <c r="AK26" s="131">
        <v>110553</v>
      </c>
      <c r="AL26" s="131">
        <v>335.4</v>
      </c>
      <c r="AM26" s="131">
        <v>109245.6</v>
      </c>
      <c r="AN26" s="131">
        <v>84.5</v>
      </c>
      <c r="AO26" s="131">
        <v>887.5</v>
      </c>
      <c r="AP26" s="131">
        <v>0</v>
      </c>
      <c r="AQ26" s="131">
        <v>0</v>
      </c>
      <c r="AR26" s="132">
        <v>436433.51</v>
      </c>
      <c r="AS26" s="132">
        <v>165547.40999999992</v>
      </c>
      <c r="AT26" s="132">
        <v>27795.810000000056</v>
      </c>
      <c r="AU26" s="130">
        <v>0.20118055000000001</v>
      </c>
      <c r="AV26" s="132" t="s">
        <v>498</v>
      </c>
      <c r="AW26" s="131" t="s">
        <v>498</v>
      </c>
      <c r="AX26" s="131" t="s">
        <v>498</v>
      </c>
      <c r="AY26" s="133" t="s">
        <v>498</v>
      </c>
      <c r="AZ26" s="131">
        <v>2702625.5791809708</v>
      </c>
      <c r="BA26" s="131">
        <v>1134099.56907</v>
      </c>
      <c r="BB26" s="133">
        <v>3836725.148250971</v>
      </c>
      <c r="BC26" s="129">
        <v>27.624094859995608</v>
      </c>
      <c r="BD26" s="129">
        <v>26.746380491651255</v>
      </c>
      <c r="BE26" s="129">
        <v>7.7263733500449989</v>
      </c>
      <c r="BF26" s="134">
        <v>23.875593504218077</v>
      </c>
      <c r="BG26" s="155">
        <v>13889052.9</v>
      </c>
    </row>
    <row r="27" spans="1:59" ht="14.5" collapsed="1" x14ac:dyDescent="0.25">
      <c r="A27" s="120">
        <v>2007</v>
      </c>
      <c r="B27" s="118" t="s">
        <v>470</v>
      </c>
      <c r="C27" s="135">
        <v>497.17</v>
      </c>
      <c r="D27" s="136">
        <v>2104701.81</v>
      </c>
      <c r="E27" s="136">
        <v>2104451.91</v>
      </c>
      <c r="F27" s="136">
        <v>2028942.3</v>
      </c>
      <c r="G27" s="137">
        <v>681401.7</v>
      </c>
      <c r="H27" s="136">
        <v>134576</v>
      </c>
      <c r="I27" s="136">
        <v>2432</v>
      </c>
      <c r="J27" s="136">
        <v>410802.9</v>
      </c>
      <c r="K27" s="136">
        <v>133590.79999999999</v>
      </c>
      <c r="L27" s="136">
        <v>531551.80000000005</v>
      </c>
      <c r="M27" s="136">
        <v>387047.6</v>
      </c>
      <c r="N27" s="136">
        <v>20052.3</v>
      </c>
      <c r="O27" s="136">
        <v>408888.9</v>
      </c>
      <c r="P27" s="137">
        <v>75509.61</v>
      </c>
      <c r="Q27" s="136">
        <v>37946.400000000001</v>
      </c>
      <c r="R27" s="136">
        <v>19383.2</v>
      </c>
      <c r="S27" s="136">
        <v>18180.009999999998</v>
      </c>
      <c r="T27" s="136">
        <v>249.9</v>
      </c>
      <c r="U27" s="136">
        <v>2027132.6</v>
      </c>
      <c r="V27" s="136">
        <v>1850496.1</v>
      </c>
      <c r="W27" s="136">
        <v>713476.9</v>
      </c>
      <c r="X27" s="136">
        <v>600690.19999999995</v>
      </c>
      <c r="Y27" s="136">
        <v>112786.7</v>
      </c>
      <c r="Z27" s="136">
        <v>72614.899999999994</v>
      </c>
      <c r="AA27" s="136">
        <v>644762</v>
      </c>
      <c r="AB27" s="136">
        <v>347219.3</v>
      </c>
      <c r="AC27" s="136">
        <v>291566.40000000002</v>
      </c>
      <c r="AD27" s="136">
        <v>2497.9</v>
      </c>
      <c r="AE27" s="136">
        <v>3478.4</v>
      </c>
      <c r="AF27" s="136">
        <v>419642.3</v>
      </c>
      <c r="AG27" s="136">
        <v>331663.8</v>
      </c>
      <c r="AH27" s="136">
        <v>87978.5</v>
      </c>
      <c r="AI27" s="136">
        <v>176636.5</v>
      </c>
      <c r="AJ27" s="136">
        <v>40174.199999999997</v>
      </c>
      <c r="AK27" s="136">
        <v>136462.29999999999</v>
      </c>
      <c r="AL27" s="136">
        <v>667.9</v>
      </c>
      <c r="AM27" s="136">
        <v>134515.1</v>
      </c>
      <c r="AN27" s="136">
        <v>84.5</v>
      </c>
      <c r="AO27" s="136">
        <v>1194.8</v>
      </c>
      <c r="AP27" s="136">
        <v>0</v>
      </c>
      <c r="AQ27" s="136">
        <v>0</v>
      </c>
      <c r="AR27" s="137">
        <v>497211.51</v>
      </c>
      <c r="AS27" s="137">
        <v>253955.81000000006</v>
      </c>
      <c r="AT27" s="137">
        <v>77569.209999999963</v>
      </c>
      <c r="AU27" s="135">
        <v>0.56143052000000004</v>
      </c>
      <c r="AV27" s="137" t="s">
        <v>498</v>
      </c>
      <c r="AW27" s="136" t="s">
        <v>498</v>
      </c>
      <c r="AX27" s="136" t="s">
        <v>498</v>
      </c>
      <c r="AY27" s="138" t="s">
        <v>498</v>
      </c>
      <c r="AZ27" s="136">
        <v>2611813.9412709158</v>
      </c>
      <c r="BA27" s="136">
        <v>1132675.56382</v>
      </c>
      <c r="BB27" s="138">
        <v>3744489.5050909156</v>
      </c>
      <c r="BC27" s="139">
        <v>26.960006071334895</v>
      </c>
      <c r="BD27" s="139">
        <v>28.493540159438211</v>
      </c>
      <c r="BE27" s="139">
        <v>8.713613505105684</v>
      </c>
      <c r="BF27" s="140">
        <v>26.19846803923404</v>
      </c>
      <c r="BG27" s="156">
        <v>13889052.9</v>
      </c>
    </row>
    <row r="28" spans="1:59" ht="14.5" hidden="1" outlineLevel="1" x14ac:dyDescent="0.25">
      <c r="A28" s="117"/>
      <c r="B28" s="118" t="s">
        <v>459</v>
      </c>
      <c r="C28" s="123">
        <v>495.84</v>
      </c>
      <c r="D28" s="124">
        <v>198294.9</v>
      </c>
      <c r="E28" s="124">
        <v>198294.9</v>
      </c>
      <c r="F28" s="124">
        <v>192888.7</v>
      </c>
      <c r="G28" s="125">
        <v>64382.2</v>
      </c>
      <c r="H28" s="124">
        <v>11724.7</v>
      </c>
      <c r="I28" s="124">
        <v>1298.3</v>
      </c>
      <c r="J28" s="124">
        <v>38800.5</v>
      </c>
      <c r="K28" s="124">
        <v>12558.7</v>
      </c>
      <c r="L28" s="124">
        <v>37066.400000000001</v>
      </c>
      <c r="M28" s="124">
        <v>43237.9</v>
      </c>
      <c r="N28" s="124">
        <v>2294.8000000000002</v>
      </c>
      <c r="O28" s="124">
        <v>45907.4</v>
      </c>
      <c r="P28" s="125">
        <v>5406.2000000000007</v>
      </c>
      <c r="Q28" s="124">
        <v>3628.5</v>
      </c>
      <c r="R28" s="124">
        <v>1729.1</v>
      </c>
      <c r="S28" s="124">
        <v>48.6</v>
      </c>
      <c r="T28" s="124">
        <v>0</v>
      </c>
      <c r="U28" s="124">
        <v>205250.9</v>
      </c>
      <c r="V28" s="124">
        <v>203541.8</v>
      </c>
      <c r="W28" s="124">
        <v>91720</v>
      </c>
      <c r="X28" s="124">
        <v>84738.5</v>
      </c>
      <c r="Y28" s="124">
        <v>6981.5</v>
      </c>
      <c r="Z28" s="124">
        <v>854.3</v>
      </c>
      <c r="AA28" s="124">
        <v>64765.2</v>
      </c>
      <c r="AB28" s="124">
        <v>26202.7</v>
      </c>
      <c r="AC28" s="124">
        <v>37573.9</v>
      </c>
      <c r="AD28" s="124">
        <v>988.6</v>
      </c>
      <c r="AE28" s="124">
        <v>0</v>
      </c>
      <c r="AF28" s="124">
        <v>46202.3</v>
      </c>
      <c r="AG28" s="124">
        <v>24625.1</v>
      </c>
      <c r="AH28" s="124">
        <v>21577.200000000001</v>
      </c>
      <c r="AI28" s="124">
        <v>1709.1</v>
      </c>
      <c r="AJ28" s="124">
        <v>1033.5999999999999</v>
      </c>
      <c r="AK28" s="124">
        <v>675.5</v>
      </c>
      <c r="AL28" s="124">
        <v>5</v>
      </c>
      <c r="AM28" s="124">
        <v>472.8</v>
      </c>
      <c r="AN28" s="124">
        <v>0</v>
      </c>
      <c r="AO28" s="124">
        <v>197.7</v>
      </c>
      <c r="AP28" s="124">
        <v>0</v>
      </c>
      <c r="AQ28" s="124">
        <v>0</v>
      </c>
      <c r="AR28" s="125">
        <v>39246.300000000017</v>
      </c>
      <c r="AS28" s="125">
        <v>-5246.8999999999942</v>
      </c>
      <c r="AT28" s="125">
        <v>-6956</v>
      </c>
      <c r="AU28" s="123">
        <v>-4.3179189999999999E-2</v>
      </c>
      <c r="AV28" s="125" t="s">
        <v>498</v>
      </c>
      <c r="AW28" s="124" t="s">
        <v>498</v>
      </c>
      <c r="AX28" s="124" t="s">
        <v>498</v>
      </c>
      <c r="AY28" s="126" t="s">
        <v>498</v>
      </c>
      <c r="AZ28" s="124">
        <v>2668645.48</v>
      </c>
      <c r="BA28" s="131">
        <v>1027914.00384</v>
      </c>
      <c r="BB28" s="126">
        <v>3696559.4838399999</v>
      </c>
      <c r="BC28" s="129">
        <v>22.805634238173006</v>
      </c>
      <c r="BD28" s="127">
        <v>15.268096771887119</v>
      </c>
      <c r="BE28" s="127">
        <v>0.83268818796896871</v>
      </c>
      <c r="BF28" s="128">
        <v>19.216470430875422</v>
      </c>
      <c r="BG28" s="157">
        <v>16208974.699999999</v>
      </c>
    </row>
    <row r="29" spans="1:59" ht="14.5" hidden="1" outlineLevel="1" x14ac:dyDescent="0.25">
      <c r="A29" s="119"/>
      <c r="B29" s="118" t="s">
        <v>460</v>
      </c>
      <c r="C29" s="130">
        <v>498.26</v>
      </c>
      <c r="D29" s="131">
        <v>369305.3</v>
      </c>
      <c r="E29" s="131">
        <v>369265.3</v>
      </c>
      <c r="F29" s="131">
        <v>359310.1</v>
      </c>
      <c r="G29" s="132">
        <v>126450.5</v>
      </c>
      <c r="H29" s="131">
        <v>22906.799999999999</v>
      </c>
      <c r="I29" s="131">
        <v>1525</v>
      </c>
      <c r="J29" s="131">
        <v>76586.5</v>
      </c>
      <c r="K29" s="131">
        <v>25432.2</v>
      </c>
      <c r="L29" s="131">
        <v>63886.2</v>
      </c>
      <c r="M29" s="131">
        <v>79241</v>
      </c>
      <c r="N29" s="131">
        <v>4069.6</v>
      </c>
      <c r="O29" s="131">
        <v>85662.8</v>
      </c>
      <c r="P29" s="132">
        <v>9955.1999999999989</v>
      </c>
      <c r="Q29" s="131">
        <v>6824</v>
      </c>
      <c r="R29" s="131">
        <v>2440.3000000000002</v>
      </c>
      <c r="S29" s="131">
        <v>690.9</v>
      </c>
      <c r="T29" s="131">
        <v>40</v>
      </c>
      <c r="U29" s="131">
        <v>355854.6</v>
      </c>
      <c r="V29" s="131">
        <v>344462.5</v>
      </c>
      <c r="W29" s="131">
        <v>146960.9</v>
      </c>
      <c r="X29" s="131">
        <v>129059.5</v>
      </c>
      <c r="Y29" s="131">
        <v>17901.400000000001</v>
      </c>
      <c r="Z29" s="131">
        <v>4932.6000000000004</v>
      </c>
      <c r="AA29" s="131">
        <v>126994.7</v>
      </c>
      <c r="AB29" s="131">
        <v>58030.8</v>
      </c>
      <c r="AC29" s="131">
        <v>67333.899999999994</v>
      </c>
      <c r="AD29" s="131">
        <v>1118</v>
      </c>
      <c r="AE29" s="131">
        <v>512</v>
      </c>
      <c r="AF29" s="131">
        <v>65574.3</v>
      </c>
      <c r="AG29" s="131">
        <v>38201.699999999997</v>
      </c>
      <c r="AH29" s="131">
        <v>27372.6</v>
      </c>
      <c r="AI29" s="131">
        <v>11392.1</v>
      </c>
      <c r="AJ29" s="131">
        <v>3001.6</v>
      </c>
      <c r="AK29" s="131">
        <v>8390.5</v>
      </c>
      <c r="AL29" s="131">
        <v>10</v>
      </c>
      <c r="AM29" s="131">
        <v>7905.9</v>
      </c>
      <c r="AN29" s="131">
        <v>0</v>
      </c>
      <c r="AO29" s="131">
        <v>474.6</v>
      </c>
      <c r="AP29" s="131">
        <v>0</v>
      </c>
      <c r="AQ29" s="131">
        <v>0</v>
      </c>
      <c r="AR29" s="132">
        <v>79025</v>
      </c>
      <c r="AS29" s="132">
        <v>24802.799999999988</v>
      </c>
      <c r="AT29" s="132">
        <v>13450.700000000012</v>
      </c>
      <c r="AU29" s="130">
        <v>8.3494869999999999E-2</v>
      </c>
      <c r="AV29" s="132" t="s">
        <v>498</v>
      </c>
      <c r="AW29" s="131" t="s">
        <v>498</v>
      </c>
      <c r="AX29" s="131" t="s">
        <v>498</v>
      </c>
      <c r="AY29" s="133" t="s">
        <v>498</v>
      </c>
      <c r="AZ29" s="131">
        <v>2676024.4220249723</v>
      </c>
      <c r="BA29" s="131">
        <v>1034861.032809748</v>
      </c>
      <c r="BB29" s="133">
        <v>3710885.4548347201</v>
      </c>
      <c r="BC29" s="129">
        <v>22.894017194281389</v>
      </c>
      <c r="BD29" s="129">
        <v>20.48271352698081</v>
      </c>
      <c r="BE29" s="129">
        <v>3.2013356016755159</v>
      </c>
      <c r="BF29" s="134">
        <v>17.780240522044885</v>
      </c>
      <c r="BG29" s="155">
        <v>16208974.699999999</v>
      </c>
    </row>
    <row r="30" spans="1:59" ht="14.5" hidden="1" outlineLevel="1" x14ac:dyDescent="0.25">
      <c r="A30" s="119"/>
      <c r="B30" s="118" t="s">
        <v>461</v>
      </c>
      <c r="C30" s="130">
        <v>493.49</v>
      </c>
      <c r="D30" s="131">
        <v>623034.5</v>
      </c>
      <c r="E30" s="131">
        <v>622994.5</v>
      </c>
      <c r="F30" s="131">
        <v>607142.30000000005</v>
      </c>
      <c r="G30" s="132">
        <v>184239.09999999998</v>
      </c>
      <c r="H30" s="131">
        <v>33117.4</v>
      </c>
      <c r="I30" s="131">
        <v>1834.8</v>
      </c>
      <c r="J30" s="131">
        <v>110962.7</v>
      </c>
      <c r="K30" s="131">
        <v>38324.199999999997</v>
      </c>
      <c r="L30" s="131">
        <v>180736.2</v>
      </c>
      <c r="M30" s="131">
        <v>114473.1</v>
      </c>
      <c r="N30" s="131">
        <v>5793.7</v>
      </c>
      <c r="O30" s="131">
        <v>121900.2</v>
      </c>
      <c r="P30" s="132">
        <v>15852.199999999999</v>
      </c>
      <c r="Q30" s="131">
        <v>10200.9</v>
      </c>
      <c r="R30" s="131">
        <v>3005.9</v>
      </c>
      <c r="S30" s="131">
        <v>2645.4</v>
      </c>
      <c r="T30" s="131">
        <v>40</v>
      </c>
      <c r="U30" s="131">
        <v>577857</v>
      </c>
      <c r="V30" s="131">
        <v>546614.9</v>
      </c>
      <c r="W30" s="131">
        <v>205918.3</v>
      </c>
      <c r="X30" s="131">
        <v>179161.2</v>
      </c>
      <c r="Y30" s="131">
        <v>26757.1</v>
      </c>
      <c r="Z30" s="131">
        <v>9619.1</v>
      </c>
      <c r="AA30" s="131">
        <v>185292.7</v>
      </c>
      <c r="AB30" s="131">
        <v>87801.5</v>
      </c>
      <c r="AC30" s="131">
        <v>95316.7</v>
      </c>
      <c r="AD30" s="131">
        <v>1296.0999999999999</v>
      </c>
      <c r="AE30" s="131">
        <v>878.4</v>
      </c>
      <c r="AF30" s="131">
        <v>145784.79999999999</v>
      </c>
      <c r="AG30" s="131">
        <v>113464.4</v>
      </c>
      <c r="AH30" s="131">
        <v>32320.400000000001</v>
      </c>
      <c r="AI30" s="131">
        <v>31242.1</v>
      </c>
      <c r="AJ30" s="131">
        <v>5674.8</v>
      </c>
      <c r="AK30" s="131">
        <v>25567.3</v>
      </c>
      <c r="AL30" s="131">
        <v>159</v>
      </c>
      <c r="AM30" s="131">
        <v>24733.5</v>
      </c>
      <c r="AN30" s="131">
        <v>21.3</v>
      </c>
      <c r="AO30" s="131">
        <v>653.5</v>
      </c>
      <c r="AP30" s="131">
        <v>0</v>
      </c>
      <c r="AQ30" s="131">
        <v>0</v>
      </c>
      <c r="AR30" s="132">
        <v>190962.3</v>
      </c>
      <c r="AS30" s="132">
        <v>76379.599999999977</v>
      </c>
      <c r="AT30" s="132">
        <v>45177.5</v>
      </c>
      <c r="AU30" s="130">
        <v>0.28043815999999999</v>
      </c>
      <c r="AV30" s="132" t="s">
        <v>498</v>
      </c>
      <c r="AW30" s="131" t="s">
        <v>498</v>
      </c>
      <c r="AX30" s="131" t="s">
        <v>498</v>
      </c>
      <c r="AY30" s="133" t="s">
        <v>498</v>
      </c>
      <c r="AZ30" s="131">
        <v>2597784.0800839378</v>
      </c>
      <c r="BA30" s="131">
        <v>1025807.2997100001</v>
      </c>
      <c r="BB30" s="133">
        <v>3623591.3797939378</v>
      </c>
      <c r="BC30" s="129">
        <v>22.355463234783986</v>
      </c>
      <c r="BD30" s="129">
        <v>25.685653572177181</v>
      </c>
      <c r="BE30" s="129">
        <v>5.406545217934541</v>
      </c>
      <c r="BF30" s="134">
        <v>29.768342610949688</v>
      </c>
      <c r="BG30" s="155">
        <v>16208974.699999999</v>
      </c>
    </row>
    <row r="31" spans="1:59" ht="14.5" hidden="1" outlineLevel="1" x14ac:dyDescent="0.25">
      <c r="A31" s="119"/>
      <c r="B31" s="118" t="s">
        <v>462</v>
      </c>
      <c r="C31" s="130">
        <v>497.01</v>
      </c>
      <c r="D31" s="131">
        <v>849091.2</v>
      </c>
      <c r="E31" s="131">
        <v>849045.2</v>
      </c>
      <c r="F31" s="131">
        <v>828493.9</v>
      </c>
      <c r="G31" s="132">
        <v>252175.60000000003</v>
      </c>
      <c r="H31" s="131">
        <v>45472.6</v>
      </c>
      <c r="I31" s="131">
        <v>2154.1</v>
      </c>
      <c r="J31" s="131">
        <v>152389.20000000001</v>
      </c>
      <c r="K31" s="131">
        <v>52159.7</v>
      </c>
      <c r="L31" s="131">
        <v>247689</v>
      </c>
      <c r="M31" s="131">
        <v>153183.9</v>
      </c>
      <c r="N31" s="131">
        <v>7825.2</v>
      </c>
      <c r="O31" s="131">
        <v>167620.20000000001</v>
      </c>
      <c r="P31" s="132">
        <v>20551.3</v>
      </c>
      <c r="Q31" s="131">
        <v>13935.7</v>
      </c>
      <c r="R31" s="131">
        <v>3729</v>
      </c>
      <c r="S31" s="131">
        <v>2886.6</v>
      </c>
      <c r="T31" s="131">
        <v>46</v>
      </c>
      <c r="U31" s="131">
        <v>747868.6</v>
      </c>
      <c r="V31" s="131">
        <v>678027.8</v>
      </c>
      <c r="W31" s="131">
        <v>263801.5</v>
      </c>
      <c r="X31" s="131">
        <v>224463.3</v>
      </c>
      <c r="Y31" s="131">
        <v>39338.199999999997</v>
      </c>
      <c r="Z31" s="131">
        <v>15961.2</v>
      </c>
      <c r="AA31" s="131">
        <v>246069.2</v>
      </c>
      <c r="AB31" s="131">
        <v>116913.1</v>
      </c>
      <c r="AC31" s="131">
        <v>126896.2</v>
      </c>
      <c r="AD31" s="131">
        <v>1381.5</v>
      </c>
      <c r="AE31" s="131">
        <v>878.4</v>
      </c>
      <c r="AF31" s="131">
        <v>152195.9</v>
      </c>
      <c r="AG31" s="131">
        <v>118238.5</v>
      </c>
      <c r="AH31" s="131">
        <v>33957.4</v>
      </c>
      <c r="AI31" s="131">
        <v>69840.800000000003</v>
      </c>
      <c r="AJ31" s="131">
        <v>9555.9</v>
      </c>
      <c r="AK31" s="131">
        <v>60284.9</v>
      </c>
      <c r="AL31" s="131">
        <v>211.9</v>
      </c>
      <c r="AM31" s="131">
        <v>59341.2</v>
      </c>
      <c r="AN31" s="131">
        <v>28.3</v>
      </c>
      <c r="AO31" s="131">
        <v>703.5</v>
      </c>
      <c r="AP31" s="131">
        <v>0</v>
      </c>
      <c r="AQ31" s="131">
        <v>0</v>
      </c>
      <c r="AR31" s="132">
        <v>253418.5</v>
      </c>
      <c r="AS31" s="132">
        <v>171017.39999999991</v>
      </c>
      <c r="AT31" s="132">
        <v>101222.59999999998</v>
      </c>
      <c r="AU31" s="130">
        <v>0.62833667000000004</v>
      </c>
      <c r="AV31" s="132" t="s">
        <v>498</v>
      </c>
      <c r="AW31" s="131" t="s">
        <v>498</v>
      </c>
      <c r="AX31" s="131" t="s">
        <v>498</v>
      </c>
      <c r="AY31" s="133" t="s">
        <v>498</v>
      </c>
      <c r="AZ31" s="131">
        <v>2625762.3861882309</v>
      </c>
      <c r="BA31" s="131">
        <v>1025911.1250955965</v>
      </c>
      <c r="BB31" s="133">
        <v>3651673.5112838275</v>
      </c>
      <c r="BC31" s="129">
        <v>22.528713745748689</v>
      </c>
      <c r="BD31" s="129">
        <v>29.781216414783749</v>
      </c>
      <c r="BE31" s="129">
        <v>9.3386458530281935</v>
      </c>
      <c r="BF31" s="134">
        <v>29.896297365617297</v>
      </c>
      <c r="BG31" s="155">
        <v>16208974.699999999</v>
      </c>
    </row>
    <row r="32" spans="1:59" ht="14.5" hidden="1" outlineLevel="1" x14ac:dyDescent="0.25">
      <c r="A32" s="119"/>
      <c r="B32" s="118" t="s">
        <v>463</v>
      </c>
      <c r="C32" s="130">
        <v>520.26</v>
      </c>
      <c r="D32" s="131">
        <v>1023405.8</v>
      </c>
      <c r="E32" s="131">
        <v>1023220.8</v>
      </c>
      <c r="F32" s="131">
        <v>993436.5</v>
      </c>
      <c r="G32" s="132">
        <v>321106.09999999998</v>
      </c>
      <c r="H32" s="131">
        <v>57909.9</v>
      </c>
      <c r="I32" s="131">
        <v>2472.3000000000002</v>
      </c>
      <c r="J32" s="131">
        <v>196222.8</v>
      </c>
      <c r="K32" s="131">
        <v>64501.1</v>
      </c>
      <c r="L32" s="131">
        <v>270210.40000000002</v>
      </c>
      <c r="M32" s="131">
        <v>189094.9</v>
      </c>
      <c r="N32" s="131">
        <v>9730.2000000000007</v>
      </c>
      <c r="O32" s="131">
        <v>203294.9</v>
      </c>
      <c r="P32" s="132">
        <v>29784.3</v>
      </c>
      <c r="Q32" s="131">
        <v>17363.099999999999</v>
      </c>
      <c r="R32" s="131">
        <v>4217.2</v>
      </c>
      <c r="S32" s="131">
        <v>8204</v>
      </c>
      <c r="T32" s="131">
        <v>185</v>
      </c>
      <c r="U32" s="131">
        <v>912565.9</v>
      </c>
      <c r="V32" s="131">
        <v>833731.4</v>
      </c>
      <c r="W32" s="131">
        <v>329378.59999999998</v>
      </c>
      <c r="X32" s="131">
        <v>274786.09999999998</v>
      </c>
      <c r="Y32" s="131">
        <v>54592.5</v>
      </c>
      <c r="Z32" s="131">
        <v>22018.6</v>
      </c>
      <c r="AA32" s="131">
        <v>312615.09999999998</v>
      </c>
      <c r="AB32" s="131">
        <v>145958.9</v>
      </c>
      <c r="AC32" s="131">
        <v>163899.9</v>
      </c>
      <c r="AD32" s="131">
        <v>1810.1</v>
      </c>
      <c r="AE32" s="131">
        <v>946.2</v>
      </c>
      <c r="AF32" s="131">
        <v>169719.1</v>
      </c>
      <c r="AG32" s="131">
        <v>128142.6</v>
      </c>
      <c r="AH32" s="131">
        <v>41576.5</v>
      </c>
      <c r="AI32" s="131">
        <v>78834.5</v>
      </c>
      <c r="AJ32" s="131">
        <v>12013.1</v>
      </c>
      <c r="AK32" s="131">
        <v>66821.399999999994</v>
      </c>
      <c r="AL32" s="131">
        <v>259.89999999999998</v>
      </c>
      <c r="AM32" s="131">
        <v>65320</v>
      </c>
      <c r="AN32" s="131">
        <v>35.4</v>
      </c>
      <c r="AO32" s="131">
        <v>1206.0999999999999</v>
      </c>
      <c r="AP32" s="131">
        <v>0</v>
      </c>
      <c r="AQ32" s="131">
        <v>0</v>
      </c>
      <c r="AR32" s="132">
        <v>280559</v>
      </c>
      <c r="AS32" s="132">
        <v>189489.40000000002</v>
      </c>
      <c r="AT32" s="132">
        <v>110839.90000000002</v>
      </c>
      <c r="AU32" s="130">
        <v>0.68803581000000003</v>
      </c>
      <c r="AV32" s="132" t="s">
        <v>498</v>
      </c>
      <c r="AW32" s="131" t="s">
        <v>498</v>
      </c>
      <c r="AX32" s="131" t="s">
        <v>498</v>
      </c>
      <c r="AY32" s="133" t="s">
        <v>498</v>
      </c>
      <c r="AZ32" s="131">
        <v>2643333.8705193512</v>
      </c>
      <c r="BA32" s="131">
        <v>1073769.8166</v>
      </c>
      <c r="BB32" s="133">
        <v>3717103.6871193512</v>
      </c>
      <c r="BC32" s="129">
        <v>22.932380091378334</v>
      </c>
      <c r="BD32" s="129">
        <v>26.796286550312722</v>
      </c>
      <c r="BE32" s="129">
        <v>8.638773375161179</v>
      </c>
      <c r="BF32" s="134">
        <v>27.199564340549198</v>
      </c>
      <c r="BG32" s="155">
        <v>16208974.699999999</v>
      </c>
    </row>
    <row r="33" spans="1:59" ht="14.5" hidden="1" outlineLevel="1" x14ac:dyDescent="0.25">
      <c r="A33" s="119"/>
      <c r="B33" s="118" t="s">
        <v>464</v>
      </c>
      <c r="C33" s="130">
        <v>519.03</v>
      </c>
      <c r="D33" s="131">
        <v>1214396.1000000001</v>
      </c>
      <c r="E33" s="131">
        <v>1214211.1000000001</v>
      </c>
      <c r="F33" s="131">
        <v>1173910.3</v>
      </c>
      <c r="G33" s="132">
        <v>384062</v>
      </c>
      <c r="H33" s="131">
        <v>69759</v>
      </c>
      <c r="I33" s="131">
        <v>2849.6</v>
      </c>
      <c r="J33" s="131">
        <v>235196.5</v>
      </c>
      <c r="K33" s="131">
        <v>76256.899999999994</v>
      </c>
      <c r="L33" s="131">
        <v>316716.09999999998</v>
      </c>
      <c r="M33" s="131">
        <v>224583.1</v>
      </c>
      <c r="N33" s="131">
        <v>11705.6</v>
      </c>
      <c r="O33" s="131">
        <v>236843.5</v>
      </c>
      <c r="P33" s="132">
        <v>40300.800000000003</v>
      </c>
      <c r="Q33" s="131">
        <v>20946</v>
      </c>
      <c r="R33" s="131">
        <v>5300.9</v>
      </c>
      <c r="S33" s="131">
        <v>14053.9</v>
      </c>
      <c r="T33" s="131">
        <v>185</v>
      </c>
      <c r="U33" s="131">
        <v>1081621.3999999999</v>
      </c>
      <c r="V33" s="131">
        <v>979243.8</v>
      </c>
      <c r="W33" s="131">
        <v>396969.7</v>
      </c>
      <c r="X33" s="131">
        <v>331536.90000000002</v>
      </c>
      <c r="Y33" s="131">
        <v>65432.800000000003</v>
      </c>
      <c r="Z33" s="131">
        <v>28643.8</v>
      </c>
      <c r="AA33" s="131">
        <v>375302.40000000002</v>
      </c>
      <c r="AB33" s="131">
        <v>175016.6</v>
      </c>
      <c r="AC33" s="131">
        <v>197140.4</v>
      </c>
      <c r="AD33" s="131">
        <v>2097.8000000000002</v>
      </c>
      <c r="AE33" s="131">
        <v>1047.5999999999999</v>
      </c>
      <c r="AF33" s="131">
        <v>178327.9</v>
      </c>
      <c r="AG33" s="131">
        <v>136155.79999999999</v>
      </c>
      <c r="AH33" s="131">
        <v>42172.1</v>
      </c>
      <c r="AI33" s="131">
        <v>102377.60000000001</v>
      </c>
      <c r="AJ33" s="131">
        <v>14567.9</v>
      </c>
      <c r="AK33" s="131">
        <v>87809.7</v>
      </c>
      <c r="AL33" s="131">
        <v>307.89999999999998</v>
      </c>
      <c r="AM33" s="131">
        <v>84983.6</v>
      </c>
      <c r="AN33" s="131">
        <v>42.5</v>
      </c>
      <c r="AO33" s="131">
        <v>2475.6999999999998</v>
      </c>
      <c r="AP33" s="131">
        <v>0</v>
      </c>
      <c r="AQ33" s="131">
        <v>0</v>
      </c>
      <c r="AR33" s="132">
        <v>311102.60000000021</v>
      </c>
      <c r="AS33" s="132">
        <v>234967.30000000005</v>
      </c>
      <c r="AT33" s="132">
        <v>132774.70000000019</v>
      </c>
      <c r="AU33" s="130">
        <v>0.82419551999999996</v>
      </c>
      <c r="AV33" s="132" t="s">
        <v>498</v>
      </c>
      <c r="AW33" s="131" t="s">
        <v>498</v>
      </c>
      <c r="AX33" s="131" t="s">
        <v>498</v>
      </c>
      <c r="AY33" s="133" t="s">
        <v>498</v>
      </c>
      <c r="AZ33" s="131">
        <v>2650575.5000000005</v>
      </c>
      <c r="BA33" s="131">
        <v>1070606.5045289653</v>
      </c>
      <c r="BB33" s="133">
        <v>3721182.0045289658</v>
      </c>
      <c r="BC33" s="129">
        <v>22.957540951242066</v>
      </c>
      <c r="BD33" s="129">
        <v>25.231050568448588</v>
      </c>
      <c r="BE33" s="129">
        <v>9.4651973416946085</v>
      </c>
      <c r="BF33" s="134">
        <v>26.979582681913598</v>
      </c>
      <c r="BG33" s="155">
        <v>16208974.699999999</v>
      </c>
    </row>
    <row r="34" spans="1:59" ht="14.5" hidden="1" outlineLevel="1" x14ac:dyDescent="0.25">
      <c r="A34" s="119"/>
      <c r="B34" s="118" t="s">
        <v>465</v>
      </c>
      <c r="C34" s="130">
        <v>556.24</v>
      </c>
      <c r="D34" s="131">
        <v>1445972.2</v>
      </c>
      <c r="E34" s="131">
        <v>1445660.4</v>
      </c>
      <c r="F34" s="131">
        <v>1399173.9</v>
      </c>
      <c r="G34" s="132">
        <v>460666.10000000003</v>
      </c>
      <c r="H34" s="131">
        <v>84191.3</v>
      </c>
      <c r="I34" s="131">
        <v>3163.9</v>
      </c>
      <c r="J34" s="131">
        <v>283335.40000000002</v>
      </c>
      <c r="K34" s="131">
        <v>89975.5</v>
      </c>
      <c r="L34" s="131">
        <v>405544</v>
      </c>
      <c r="M34" s="131">
        <v>260311.6</v>
      </c>
      <c r="N34" s="131">
        <v>13324.1</v>
      </c>
      <c r="O34" s="131">
        <v>259328.1</v>
      </c>
      <c r="P34" s="132">
        <v>46486.5</v>
      </c>
      <c r="Q34" s="131">
        <v>24646.3</v>
      </c>
      <c r="R34" s="131">
        <v>6299.8</v>
      </c>
      <c r="S34" s="131">
        <v>15540.4</v>
      </c>
      <c r="T34" s="131">
        <v>311.8</v>
      </c>
      <c r="U34" s="131">
        <v>1283183.72</v>
      </c>
      <c r="V34" s="131">
        <v>1144423.3</v>
      </c>
      <c r="W34" s="131">
        <v>459291</v>
      </c>
      <c r="X34" s="131">
        <v>383313.1</v>
      </c>
      <c r="Y34" s="131">
        <v>75977.899999999994</v>
      </c>
      <c r="Z34" s="131">
        <v>35125.199999999997</v>
      </c>
      <c r="AA34" s="131">
        <v>436214.1</v>
      </c>
      <c r="AB34" s="131">
        <v>203988.2</v>
      </c>
      <c r="AC34" s="131">
        <v>228543.4</v>
      </c>
      <c r="AD34" s="131">
        <v>2296.5</v>
      </c>
      <c r="AE34" s="131">
        <v>1386</v>
      </c>
      <c r="AF34" s="131">
        <v>213793</v>
      </c>
      <c r="AG34" s="131">
        <v>151561.20000000001</v>
      </c>
      <c r="AH34" s="131">
        <v>62231.8</v>
      </c>
      <c r="AI34" s="131">
        <v>138760.42000000001</v>
      </c>
      <c r="AJ34" s="131">
        <v>17030.8</v>
      </c>
      <c r="AK34" s="131">
        <v>121729.62</v>
      </c>
      <c r="AL34" s="131">
        <v>355.9</v>
      </c>
      <c r="AM34" s="131">
        <v>118650.3</v>
      </c>
      <c r="AN34" s="131">
        <v>49.6</v>
      </c>
      <c r="AO34" s="131">
        <v>2673.82</v>
      </c>
      <c r="AP34" s="131">
        <v>0</v>
      </c>
      <c r="AQ34" s="131">
        <v>0</v>
      </c>
      <c r="AR34" s="132">
        <v>376581.48</v>
      </c>
      <c r="AS34" s="132">
        <v>301237.09999999986</v>
      </c>
      <c r="AT34" s="132">
        <v>162788.47999999998</v>
      </c>
      <c r="AU34" s="130">
        <v>1.0105052800000001</v>
      </c>
      <c r="AV34" s="132" t="s">
        <v>498</v>
      </c>
      <c r="AW34" s="131" t="s">
        <v>498</v>
      </c>
      <c r="AX34" s="131" t="s">
        <v>498</v>
      </c>
      <c r="AY34" s="133" t="s">
        <v>498</v>
      </c>
      <c r="AZ34" s="131">
        <v>2653826.0529777491</v>
      </c>
      <c r="BA34" s="131">
        <v>1140097.3159999999</v>
      </c>
      <c r="BB34" s="133">
        <v>3793923.3689777488</v>
      </c>
      <c r="BC34" s="129">
        <v>23.406313102442862</v>
      </c>
      <c r="BD34" s="129">
        <v>25.86382039189219</v>
      </c>
      <c r="BE34" s="129">
        <v>10.813760947652922</v>
      </c>
      <c r="BF34" s="134">
        <v>28.984531515346308</v>
      </c>
      <c r="BG34" s="155">
        <v>16208974.699999999</v>
      </c>
    </row>
    <row r="35" spans="1:59" ht="14.5" hidden="1" outlineLevel="1" x14ac:dyDescent="0.25">
      <c r="A35" s="119"/>
      <c r="B35" s="118" t="s">
        <v>466</v>
      </c>
      <c r="C35" s="130">
        <v>554.80999999999995</v>
      </c>
      <c r="D35" s="131">
        <v>1618277.7</v>
      </c>
      <c r="E35" s="131">
        <v>1617965.9</v>
      </c>
      <c r="F35" s="131">
        <v>1566883.3</v>
      </c>
      <c r="G35" s="132">
        <v>533529</v>
      </c>
      <c r="H35" s="131">
        <v>98578</v>
      </c>
      <c r="I35" s="131">
        <v>3459.9</v>
      </c>
      <c r="J35" s="131">
        <v>329539.7</v>
      </c>
      <c r="K35" s="131">
        <v>101951.4</v>
      </c>
      <c r="L35" s="131">
        <v>428163.5</v>
      </c>
      <c r="M35" s="131">
        <v>297813</v>
      </c>
      <c r="N35" s="131">
        <v>15243.1</v>
      </c>
      <c r="O35" s="131">
        <v>292134.7</v>
      </c>
      <c r="P35" s="132">
        <v>51082.6</v>
      </c>
      <c r="Q35" s="131">
        <v>28184.799999999999</v>
      </c>
      <c r="R35" s="131">
        <v>7060.7</v>
      </c>
      <c r="S35" s="131">
        <v>15837.1</v>
      </c>
      <c r="T35" s="131">
        <v>311.8</v>
      </c>
      <c r="U35" s="131">
        <v>1451737.72</v>
      </c>
      <c r="V35" s="131">
        <v>1305481.5</v>
      </c>
      <c r="W35" s="131">
        <v>525151.1</v>
      </c>
      <c r="X35" s="131">
        <v>438653.3</v>
      </c>
      <c r="Y35" s="131">
        <v>86497.8</v>
      </c>
      <c r="Z35" s="131">
        <v>41941.4</v>
      </c>
      <c r="AA35" s="131">
        <v>507934</v>
      </c>
      <c r="AB35" s="131">
        <v>241751.8</v>
      </c>
      <c r="AC35" s="131">
        <v>262262</v>
      </c>
      <c r="AD35" s="131">
        <v>2425.4</v>
      </c>
      <c r="AE35" s="131">
        <v>1494.8</v>
      </c>
      <c r="AF35" s="131">
        <v>230455</v>
      </c>
      <c r="AG35" s="131">
        <v>161730.4</v>
      </c>
      <c r="AH35" s="131">
        <v>68724.600000000006</v>
      </c>
      <c r="AI35" s="131">
        <v>146256.22</v>
      </c>
      <c r="AJ35" s="131">
        <v>20463.599999999999</v>
      </c>
      <c r="AK35" s="131">
        <v>125792.62</v>
      </c>
      <c r="AL35" s="131">
        <v>486.9</v>
      </c>
      <c r="AM35" s="131">
        <v>122185</v>
      </c>
      <c r="AN35" s="131">
        <v>56.7</v>
      </c>
      <c r="AO35" s="131">
        <v>3064.02</v>
      </c>
      <c r="AP35" s="131">
        <v>0</v>
      </c>
      <c r="AQ35" s="131">
        <v>0</v>
      </c>
      <c r="AR35" s="132">
        <v>396994.98</v>
      </c>
      <c r="AS35" s="132">
        <v>312484.39999999991</v>
      </c>
      <c r="AT35" s="132">
        <v>166539.97999999998</v>
      </c>
      <c r="AU35" s="130">
        <v>1.0337926200000001</v>
      </c>
      <c r="AV35" s="132" t="s">
        <v>498</v>
      </c>
      <c r="AW35" s="131" t="s">
        <v>498</v>
      </c>
      <c r="AX35" s="131" t="s">
        <v>498</v>
      </c>
      <c r="AY35" s="133" t="s">
        <v>498</v>
      </c>
      <c r="AZ35" s="131">
        <v>2658459.7117702193</v>
      </c>
      <c r="BA35" s="131">
        <v>1134410.3296204065</v>
      </c>
      <c r="BB35" s="133">
        <v>3792870.0413906258</v>
      </c>
      <c r="BC35" s="129">
        <v>23.399814680385838</v>
      </c>
      <c r="BD35" s="129">
        <v>24.643204197196454</v>
      </c>
      <c r="BE35" s="129">
        <v>10.074562228775044</v>
      </c>
      <c r="BF35" s="134">
        <v>27.325806586872169</v>
      </c>
      <c r="BG35" s="155">
        <v>16208974.699999999</v>
      </c>
    </row>
    <row r="36" spans="1:59" ht="14.5" hidden="1" outlineLevel="1" x14ac:dyDescent="0.25">
      <c r="A36" s="119"/>
      <c r="B36" s="118" t="s">
        <v>467</v>
      </c>
      <c r="C36" s="130">
        <v>558.69000000000005</v>
      </c>
      <c r="D36" s="131">
        <v>1813685.9</v>
      </c>
      <c r="E36" s="131">
        <v>1813374.1</v>
      </c>
      <c r="F36" s="131">
        <v>1751022.5</v>
      </c>
      <c r="G36" s="132">
        <v>601926.40000000002</v>
      </c>
      <c r="H36" s="131">
        <v>112613.9</v>
      </c>
      <c r="I36" s="131">
        <v>3795.1</v>
      </c>
      <c r="J36" s="131">
        <v>373293.8</v>
      </c>
      <c r="K36" s="131">
        <v>112223.6</v>
      </c>
      <c r="L36" s="131">
        <v>476606.1</v>
      </c>
      <c r="M36" s="131">
        <v>334848</v>
      </c>
      <c r="N36" s="131">
        <v>16996.900000000001</v>
      </c>
      <c r="O36" s="131">
        <v>320645.09999999998</v>
      </c>
      <c r="P36" s="132">
        <v>62351.6</v>
      </c>
      <c r="Q36" s="131">
        <v>31995.9</v>
      </c>
      <c r="R36" s="131">
        <v>8109.1</v>
      </c>
      <c r="S36" s="131">
        <v>22246.6</v>
      </c>
      <c r="T36" s="131">
        <v>311.8</v>
      </c>
      <c r="U36" s="131">
        <v>1708808.12</v>
      </c>
      <c r="V36" s="131">
        <v>1519377.4</v>
      </c>
      <c r="W36" s="131">
        <v>590228.4</v>
      </c>
      <c r="X36" s="131">
        <v>492301</v>
      </c>
      <c r="Y36" s="131">
        <v>97927.4</v>
      </c>
      <c r="Z36" s="131">
        <v>48791.6</v>
      </c>
      <c r="AA36" s="131">
        <v>575128</v>
      </c>
      <c r="AB36" s="131">
        <v>275022.90000000002</v>
      </c>
      <c r="AC36" s="131">
        <v>295927.3</v>
      </c>
      <c r="AD36" s="131">
        <v>2566.3000000000002</v>
      </c>
      <c r="AE36" s="131">
        <v>1611.5</v>
      </c>
      <c r="AF36" s="131">
        <v>305229.40000000002</v>
      </c>
      <c r="AG36" s="131">
        <v>230912.4</v>
      </c>
      <c r="AH36" s="131">
        <v>74317</v>
      </c>
      <c r="AI36" s="131">
        <v>189430.72</v>
      </c>
      <c r="AJ36" s="131">
        <v>24231.5</v>
      </c>
      <c r="AK36" s="131">
        <v>165199.22</v>
      </c>
      <c r="AL36" s="131">
        <v>573.9</v>
      </c>
      <c r="AM36" s="131">
        <v>160966.1</v>
      </c>
      <c r="AN36" s="131">
        <v>63.8</v>
      </c>
      <c r="AO36" s="131">
        <v>3595.42</v>
      </c>
      <c r="AP36" s="131">
        <v>0</v>
      </c>
      <c r="AQ36" s="131">
        <v>0</v>
      </c>
      <c r="AR36" s="132">
        <v>410107.1799999997</v>
      </c>
      <c r="AS36" s="132">
        <v>293996.70000000019</v>
      </c>
      <c r="AT36" s="132">
        <v>104877.7799999998</v>
      </c>
      <c r="AU36" s="130">
        <v>0.65102610999999999</v>
      </c>
      <c r="AV36" s="132" t="s">
        <v>498</v>
      </c>
      <c r="AW36" s="131" t="s">
        <v>498</v>
      </c>
      <c r="AX36" s="131" t="s">
        <v>498</v>
      </c>
      <c r="AY36" s="133" t="s">
        <v>498</v>
      </c>
      <c r="AZ36" s="131">
        <v>2644509.9480854077</v>
      </c>
      <c r="BA36" s="131">
        <v>1139592.2433965621</v>
      </c>
      <c r="BB36" s="133">
        <v>3784102.1914819698</v>
      </c>
      <c r="BC36" s="129">
        <v>23.345722117031684</v>
      </c>
      <c r="BD36" s="129">
        <v>24.832166179966421</v>
      </c>
      <c r="BE36" s="129">
        <v>11.085546573830653</v>
      </c>
      <c r="BF36" s="134">
        <v>27.218730770164289</v>
      </c>
      <c r="BG36" s="155">
        <v>16208974.699999999</v>
      </c>
    </row>
    <row r="37" spans="1:59" ht="14.5" hidden="1" outlineLevel="1" x14ac:dyDescent="0.25">
      <c r="A37" s="119"/>
      <c r="B37" s="118" t="s">
        <v>468</v>
      </c>
      <c r="C37" s="130">
        <v>560.08000000000004</v>
      </c>
      <c r="D37" s="131">
        <v>2037222</v>
      </c>
      <c r="E37" s="131">
        <v>2036910.2</v>
      </c>
      <c r="F37" s="131">
        <v>1968154</v>
      </c>
      <c r="G37" s="132">
        <v>678583.20000000007</v>
      </c>
      <c r="H37" s="131">
        <v>128981.4</v>
      </c>
      <c r="I37" s="131">
        <v>4219.8</v>
      </c>
      <c r="J37" s="131">
        <v>421979.2</v>
      </c>
      <c r="K37" s="131">
        <v>123402.8</v>
      </c>
      <c r="L37" s="131">
        <v>546887.30000000005</v>
      </c>
      <c r="M37" s="131">
        <v>370589.6</v>
      </c>
      <c r="N37" s="131">
        <v>18941.099999999999</v>
      </c>
      <c r="O37" s="131">
        <v>353152.8</v>
      </c>
      <c r="P37" s="132">
        <v>68756.2</v>
      </c>
      <c r="Q37" s="131">
        <v>35698.199999999997</v>
      </c>
      <c r="R37" s="131">
        <v>8885.2000000000007</v>
      </c>
      <c r="S37" s="131">
        <v>24172.799999999999</v>
      </c>
      <c r="T37" s="131">
        <v>311.8</v>
      </c>
      <c r="U37" s="131">
        <v>1878487.62</v>
      </c>
      <c r="V37" s="131">
        <v>1672635.6</v>
      </c>
      <c r="W37" s="131">
        <v>656220.19999999995</v>
      </c>
      <c r="X37" s="131">
        <v>547082.80000000005</v>
      </c>
      <c r="Y37" s="131">
        <v>109137.4</v>
      </c>
      <c r="Z37" s="131">
        <v>58641.7</v>
      </c>
      <c r="AA37" s="131">
        <v>646208.19999999995</v>
      </c>
      <c r="AB37" s="131">
        <v>307009.5</v>
      </c>
      <c r="AC37" s="131">
        <v>334539.09999999998</v>
      </c>
      <c r="AD37" s="131">
        <v>2706.2</v>
      </c>
      <c r="AE37" s="131">
        <v>1953.4</v>
      </c>
      <c r="AF37" s="131">
        <v>311565.5</v>
      </c>
      <c r="AG37" s="131">
        <v>235561.7</v>
      </c>
      <c r="AH37" s="131">
        <v>76003.8</v>
      </c>
      <c r="AI37" s="131">
        <v>205852.02</v>
      </c>
      <c r="AJ37" s="131">
        <v>33458.1</v>
      </c>
      <c r="AK37" s="131">
        <v>172393.92</v>
      </c>
      <c r="AL37" s="131">
        <v>632.79999999999995</v>
      </c>
      <c r="AM37" s="131">
        <v>167947.8</v>
      </c>
      <c r="AN37" s="131">
        <v>70.8</v>
      </c>
      <c r="AO37" s="131">
        <v>3742.52</v>
      </c>
      <c r="AP37" s="131">
        <v>0</v>
      </c>
      <c r="AQ37" s="131">
        <v>0</v>
      </c>
      <c r="AR37" s="132">
        <v>470299.87999999989</v>
      </c>
      <c r="AS37" s="132">
        <v>364274.59999999986</v>
      </c>
      <c r="AT37" s="132">
        <v>158734.37999999989</v>
      </c>
      <c r="AU37" s="130">
        <v>0.98533956</v>
      </c>
      <c r="AV37" s="132" t="s">
        <v>498</v>
      </c>
      <c r="AW37" s="131" t="s">
        <v>498</v>
      </c>
      <c r="AX37" s="131" t="s">
        <v>498</v>
      </c>
      <c r="AY37" s="133" t="s">
        <v>498</v>
      </c>
      <c r="AZ37" s="131">
        <v>2652083.6154236756</v>
      </c>
      <c r="BA37" s="131">
        <v>1140534.4936233154</v>
      </c>
      <c r="BB37" s="133">
        <v>3792618.109046991</v>
      </c>
      <c r="BC37" s="129">
        <v>23.398260403521952</v>
      </c>
      <c r="BD37" s="129">
        <v>23.796603096324187</v>
      </c>
      <c r="BE37" s="129">
        <v>10.958391091233274</v>
      </c>
      <c r="BF37" s="134">
        <v>27.786814446430512</v>
      </c>
      <c r="BG37" s="155">
        <v>16208974.699999999</v>
      </c>
    </row>
    <row r="38" spans="1:59" ht="14.5" hidden="1" outlineLevel="1" x14ac:dyDescent="0.25">
      <c r="A38" s="119"/>
      <c r="B38" s="118" t="s">
        <v>469</v>
      </c>
      <c r="C38" s="130">
        <v>531.05999999999995</v>
      </c>
      <c r="D38" s="131">
        <v>2199703.5</v>
      </c>
      <c r="E38" s="131">
        <v>2199391.7000000002</v>
      </c>
      <c r="F38" s="131">
        <v>2125744.7000000002</v>
      </c>
      <c r="G38" s="132">
        <v>740635.60000000009</v>
      </c>
      <c r="H38" s="131">
        <v>143203.4</v>
      </c>
      <c r="I38" s="131">
        <v>4505.5</v>
      </c>
      <c r="J38" s="131">
        <v>460438.4</v>
      </c>
      <c r="K38" s="131">
        <v>132488.29999999999</v>
      </c>
      <c r="L38" s="131">
        <v>569979.9</v>
      </c>
      <c r="M38" s="131">
        <v>404492.5</v>
      </c>
      <c r="N38" s="131">
        <v>21312.7</v>
      </c>
      <c r="O38" s="131">
        <v>389324</v>
      </c>
      <c r="P38" s="132">
        <v>73647</v>
      </c>
      <c r="Q38" s="131">
        <v>39624.400000000001</v>
      </c>
      <c r="R38" s="131">
        <v>9474.2000000000007</v>
      </c>
      <c r="S38" s="131">
        <v>24548.400000000001</v>
      </c>
      <c r="T38" s="131">
        <v>311.8</v>
      </c>
      <c r="U38" s="131">
        <v>2078995.32</v>
      </c>
      <c r="V38" s="131">
        <v>1860440.6</v>
      </c>
      <c r="W38" s="131">
        <v>732948</v>
      </c>
      <c r="X38" s="131">
        <v>612814.1</v>
      </c>
      <c r="Y38" s="131">
        <v>120133.9</v>
      </c>
      <c r="Z38" s="131">
        <v>67341.899999999994</v>
      </c>
      <c r="AA38" s="131">
        <v>731590.7</v>
      </c>
      <c r="AB38" s="131">
        <v>342807.8</v>
      </c>
      <c r="AC38" s="131">
        <v>383185</v>
      </c>
      <c r="AD38" s="131">
        <v>2976.9</v>
      </c>
      <c r="AE38" s="131">
        <v>2621</v>
      </c>
      <c r="AF38" s="131">
        <v>328560</v>
      </c>
      <c r="AG38" s="131">
        <v>245872.6</v>
      </c>
      <c r="AH38" s="131">
        <v>82687.399999999994</v>
      </c>
      <c r="AI38" s="131">
        <v>218554.72</v>
      </c>
      <c r="AJ38" s="131">
        <v>38057.599999999999</v>
      </c>
      <c r="AK38" s="131">
        <v>180497.12</v>
      </c>
      <c r="AL38" s="131">
        <v>703.7</v>
      </c>
      <c r="AM38" s="131">
        <v>175789.5</v>
      </c>
      <c r="AN38" s="131">
        <v>77.900000000000006</v>
      </c>
      <c r="AO38" s="131">
        <v>3926.02</v>
      </c>
      <c r="AP38" s="131">
        <v>0</v>
      </c>
      <c r="AQ38" s="131">
        <v>0</v>
      </c>
      <c r="AR38" s="132">
        <v>449268.17999999993</v>
      </c>
      <c r="AS38" s="132">
        <v>338951.10000000009</v>
      </c>
      <c r="AT38" s="132">
        <v>120708.17999999993</v>
      </c>
      <c r="AU38" s="130">
        <v>0.74929290000000004</v>
      </c>
      <c r="AV38" s="132" t="s">
        <v>498</v>
      </c>
      <c r="AW38" s="131" t="s">
        <v>498</v>
      </c>
      <c r="AX38" s="131" t="s">
        <v>498</v>
      </c>
      <c r="AY38" s="133" t="s">
        <v>498</v>
      </c>
      <c r="AZ38" s="131">
        <v>2662147.723225568</v>
      </c>
      <c r="BA38" s="131">
        <v>1080663.6305584412</v>
      </c>
      <c r="BB38" s="133">
        <v>3742811.3537840089</v>
      </c>
      <c r="BC38" s="129">
        <v>23.090981527560832</v>
      </c>
      <c r="BD38" s="129">
        <v>21.301183078166307</v>
      </c>
      <c r="BE38" s="129">
        <v>10.512516209031196</v>
      </c>
      <c r="BF38" s="134">
        <v>26.813186926915538</v>
      </c>
      <c r="BG38" s="155">
        <v>16208974.699999999</v>
      </c>
    </row>
    <row r="39" spans="1:59" ht="14.5" collapsed="1" x14ac:dyDescent="0.25">
      <c r="A39" s="120">
        <v>2008</v>
      </c>
      <c r="B39" s="118" t="s">
        <v>470</v>
      </c>
      <c r="C39" s="135">
        <v>552.37</v>
      </c>
      <c r="D39" s="136">
        <v>2490030.6</v>
      </c>
      <c r="E39" s="136">
        <v>2489551.2000000002</v>
      </c>
      <c r="F39" s="136">
        <v>2408578.6</v>
      </c>
      <c r="G39" s="137">
        <v>797421</v>
      </c>
      <c r="H39" s="136">
        <v>156816</v>
      </c>
      <c r="I39" s="136">
        <v>4667.3</v>
      </c>
      <c r="J39" s="136">
        <v>494492.8</v>
      </c>
      <c r="K39" s="136">
        <v>141444.9</v>
      </c>
      <c r="L39" s="136">
        <v>689224.7</v>
      </c>
      <c r="M39" s="136">
        <v>442228.1</v>
      </c>
      <c r="N39" s="136">
        <v>22822.9</v>
      </c>
      <c r="O39" s="136">
        <v>456881.9</v>
      </c>
      <c r="P39" s="137">
        <v>80972.600000000006</v>
      </c>
      <c r="Q39" s="136">
        <v>43731.4</v>
      </c>
      <c r="R39" s="136">
        <v>11316</v>
      </c>
      <c r="S39" s="136">
        <v>25925.200000000001</v>
      </c>
      <c r="T39" s="136">
        <v>479.4</v>
      </c>
      <c r="U39" s="136">
        <v>2460431.92</v>
      </c>
      <c r="V39" s="136">
        <v>2119803.6</v>
      </c>
      <c r="W39" s="136">
        <v>856512.1</v>
      </c>
      <c r="X39" s="136">
        <v>720710</v>
      </c>
      <c r="Y39" s="136">
        <v>135802.1</v>
      </c>
      <c r="Z39" s="136">
        <v>87627.7</v>
      </c>
      <c r="AA39" s="136">
        <v>835578</v>
      </c>
      <c r="AB39" s="136">
        <v>400827.9</v>
      </c>
      <c r="AC39" s="136">
        <v>428196.9</v>
      </c>
      <c r="AD39" s="136">
        <v>3088.3</v>
      </c>
      <c r="AE39" s="136">
        <v>3464.9</v>
      </c>
      <c r="AF39" s="136">
        <v>340085.8</v>
      </c>
      <c r="AG39" s="136">
        <v>255328.7</v>
      </c>
      <c r="AH39" s="136">
        <v>84757.1</v>
      </c>
      <c r="AI39" s="136">
        <v>275723.62</v>
      </c>
      <c r="AJ39" s="136">
        <v>61451.4</v>
      </c>
      <c r="AK39" s="136">
        <v>214272.22</v>
      </c>
      <c r="AL39" s="136">
        <v>771.7</v>
      </c>
      <c r="AM39" s="136">
        <v>209007.5</v>
      </c>
      <c r="AN39" s="136">
        <v>85</v>
      </c>
      <c r="AO39" s="136">
        <v>4408.0200000000004</v>
      </c>
      <c r="AP39" s="136">
        <v>64904.7</v>
      </c>
      <c r="AQ39" s="136">
        <v>0</v>
      </c>
      <c r="AR39" s="137">
        <v>369684.47999999998</v>
      </c>
      <c r="AS39" s="137">
        <v>369747.60000000009</v>
      </c>
      <c r="AT39" s="137">
        <v>29598.680000000168</v>
      </c>
      <c r="AU39" s="135">
        <v>0.18373303999999999</v>
      </c>
      <c r="AV39" s="137" t="s">
        <v>498</v>
      </c>
      <c r="AW39" s="136" t="s">
        <v>498</v>
      </c>
      <c r="AX39" s="136" t="s">
        <v>498</v>
      </c>
      <c r="AY39" s="138" t="s">
        <v>498</v>
      </c>
      <c r="AZ39" s="136">
        <v>2752828.4153144136</v>
      </c>
      <c r="BA39" s="136">
        <v>1132183.5625612384</v>
      </c>
      <c r="BB39" s="138">
        <v>3885011.9778756518</v>
      </c>
      <c r="BC39" s="139">
        <v>23.968277141401497</v>
      </c>
      <c r="BD39" s="139">
        <v>18.29926776516362</v>
      </c>
      <c r="BE39" s="139">
        <v>11.206309662898537</v>
      </c>
      <c r="BF39" s="140">
        <v>28.615412426233462</v>
      </c>
      <c r="BG39" s="156">
        <v>16208974.699999999</v>
      </c>
    </row>
    <row r="40" spans="1:59" ht="14.5" hidden="1" outlineLevel="1" x14ac:dyDescent="0.25">
      <c r="A40" s="117"/>
      <c r="B40" s="118" t="s">
        <v>459</v>
      </c>
      <c r="C40" s="123">
        <v>564.27</v>
      </c>
      <c r="D40" s="124">
        <v>204962.1</v>
      </c>
      <c r="E40" s="124">
        <v>204962.1</v>
      </c>
      <c r="F40" s="124">
        <v>198520.2</v>
      </c>
      <c r="G40" s="125">
        <v>45762.299999999996</v>
      </c>
      <c r="H40" s="124">
        <v>9556.1</v>
      </c>
      <c r="I40" s="124">
        <v>558.4</v>
      </c>
      <c r="J40" s="124">
        <v>28819.200000000001</v>
      </c>
      <c r="K40" s="124">
        <v>6828.6</v>
      </c>
      <c r="L40" s="124">
        <v>42610.400000000001</v>
      </c>
      <c r="M40" s="124">
        <v>45003</v>
      </c>
      <c r="N40" s="124">
        <v>2380.9</v>
      </c>
      <c r="O40" s="124">
        <v>62763.6</v>
      </c>
      <c r="P40" s="125">
        <v>6441.9</v>
      </c>
      <c r="Q40" s="124">
        <v>4207.8999999999996</v>
      </c>
      <c r="R40" s="124">
        <v>2013.7</v>
      </c>
      <c r="S40" s="124">
        <v>220.3</v>
      </c>
      <c r="T40" s="124">
        <v>0</v>
      </c>
      <c r="U40" s="124">
        <v>265286.2</v>
      </c>
      <c r="V40" s="124">
        <v>237809.1</v>
      </c>
      <c r="W40" s="124">
        <v>116342.7</v>
      </c>
      <c r="X40" s="124">
        <v>106644.7</v>
      </c>
      <c r="Y40" s="124">
        <v>9698</v>
      </c>
      <c r="Z40" s="124">
        <v>2272.6999999999998</v>
      </c>
      <c r="AA40" s="124">
        <v>81544.399999999994</v>
      </c>
      <c r="AB40" s="124">
        <v>30002.1</v>
      </c>
      <c r="AC40" s="124">
        <v>50637.1</v>
      </c>
      <c r="AD40" s="124">
        <v>653.5</v>
      </c>
      <c r="AE40" s="124">
        <v>251.7</v>
      </c>
      <c r="AF40" s="124">
        <v>37649.300000000003</v>
      </c>
      <c r="AG40" s="124">
        <v>17588.099999999999</v>
      </c>
      <c r="AH40" s="124">
        <v>20061.2</v>
      </c>
      <c r="AI40" s="124">
        <v>27477.1</v>
      </c>
      <c r="AJ40" s="124">
        <v>1403.1</v>
      </c>
      <c r="AK40" s="124">
        <v>26074</v>
      </c>
      <c r="AL40" s="124">
        <v>201.1</v>
      </c>
      <c r="AM40" s="124">
        <v>25367.8</v>
      </c>
      <c r="AN40" s="124">
        <v>0</v>
      </c>
      <c r="AO40" s="124">
        <v>505.1</v>
      </c>
      <c r="AP40" s="124">
        <v>0</v>
      </c>
      <c r="AQ40" s="124">
        <v>0</v>
      </c>
      <c r="AR40" s="125">
        <v>-22674.800000000017</v>
      </c>
      <c r="AS40" s="125">
        <v>-32847</v>
      </c>
      <c r="AT40" s="125">
        <v>-60324.100000000006</v>
      </c>
      <c r="AU40" s="123">
        <v>-0.34429530000000003</v>
      </c>
      <c r="AV40" s="125" t="s">
        <v>498</v>
      </c>
      <c r="AW40" s="124" t="s">
        <v>498</v>
      </c>
      <c r="AX40" s="124" t="s">
        <v>498</v>
      </c>
      <c r="AY40" s="126" t="s">
        <v>498</v>
      </c>
      <c r="AZ40" s="124">
        <v>2815208.0983226262</v>
      </c>
      <c r="BA40" s="131">
        <v>1149252.9534322727</v>
      </c>
      <c r="BB40" s="126">
        <v>3964461.0517548989</v>
      </c>
      <c r="BC40" s="129">
        <v>22.491931414797456</v>
      </c>
      <c r="BD40" s="127">
        <v>3.3622649901737356</v>
      </c>
      <c r="BE40" s="127">
        <v>10.357530847816433</v>
      </c>
      <c r="BF40" s="128">
        <v>21.464012226463602</v>
      </c>
      <c r="BG40" s="157">
        <v>17626147.699999999</v>
      </c>
    </row>
    <row r="41" spans="1:59" ht="14.5" hidden="1" outlineLevel="1" x14ac:dyDescent="0.25">
      <c r="A41" s="119"/>
      <c r="B41" s="118" t="s">
        <v>460</v>
      </c>
      <c r="C41" s="130">
        <v>568.70000000000005</v>
      </c>
      <c r="D41" s="131">
        <v>363979.9</v>
      </c>
      <c r="E41" s="131">
        <v>363979.9</v>
      </c>
      <c r="F41" s="131">
        <v>351588.5</v>
      </c>
      <c r="G41" s="132">
        <v>89900.3</v>
      </c>
      <c r="H41" s="131">
        <v>18514.3</v>
      </c>
      <c r="I41" s="131">
        <v>828.5</v>
      </c>
      <c r="J41" s="131">
        <v>57437.7</v>
      </c>
      <c r="K41" s="131">
        <v>13119.8</v>
      </c>
      <c r="L41" s="131">
        <v>71672.5</v>
      </c>
      <c r="M41" s="131">
        <v>83100.5</v>
      </c>
      <c r="N41" s="131">
        <v>4175.6000000000004</v>
      </c>
      <c r="O41" s="131">
        <v>102739.6</v>
      </c>
      <c r="P41" s="132">
        <v>12391.399999999998</v>
      </c>
      <c r="Q41" s="131">
        <v>8535.7999999999993</v>
      </c>
      <c r="R41" s="131">
        <v>3079.8</v>
      </c>
      <c r="S41" s="131">
        <v>775.8</v>
      </c>
      <c r="T41" s="131">
        <v>0</v>
      </c>
      <c r="U41" s="131">
        <v>454048.4</v>
      </c>
      <c r="V41" s="131">
        <v>417653</v>
      </c>
      <c r="W41" s="131">
        <v>194004.8</v>
      </c>
      <c r="X41" s="131">
        <v>162515.9</v>
      </c>
      <c r="Y41" s="131">
        <v>31488.9</v>
      </c>
      <c r="Z41" s="131">
        <v>6298.4</v>
      </c>
      <c r="AA41" s="131">
        <v>161779.6</v>
      </c>
      <c r="AB41" s="131">
        <v>65708.399999999994</v>
      </c>
      <c r="AC41" s="131">
        <v>94428.7</v>
      </c>
      <c r="AD41" s="131">
        <v>867.8</v>
      </c>
      <c r="AE41" s="131">
        <v>774.7</v>
      </c>
      <c r="AF41" s="131">
        <v>55570.2</v>
      </c>
      <c r="AG41" s="131">
        <v>28569.7</v>
      </c>
      <c r="AH41" s="131">
        <v>27000.5</v>
      </c>
      <c r="AI41" s="131">
        <v>36395.4</v>
      </c>
      <c r="AJ41" s="131">
        <v>3736.3</v>
      </c>
      <c r="AK41" s="131">
        <v>32659.1</v>
      </c>
      <c r="AL41" s="131">
        <v>415.3</v>
      </c>
      <c r="AM41" s="131">
        <v>31174.9</v>
      </c>
      <c r="AN41" s="131">
        <v>16.7</v>
      </c>
      <c r="AO41" s="131">
        <v>1052.2</v>
      </c>
      <c r="AP41" s="131">
        <v>0</v>
      </c>
      <c r="AQ41" s="131">
        <v>0</v>
      </c>
      <c r="AR41" s="132">
        <v>-34498.299999999988</v>
      </c>
      <c r="AS41" s="132">
        <v>-53673.099999999977</v>
      </c>
      <c r="AT41" s="132">
        <v>-90068.5</v>
      </c>
      <c r="AU41" s="130">
        <v>-0.51405924999999997</v>
      </c>
      <c r="AV41" s="132" t="s">
        <v>498</v>
      </c>
      <c r="AW41" s="131" t="s">
        <v>498</v>
      </c>
      <c r="AX41" s="131" t="s">
        <v>498</v>
      </c>
      <c r="AY41" s="133" t="s">
        <v>498</v>
      </c>
      <c r="AZ41" s="131">
        <v>2979276.3071935726</v>
      </c>
      <c r="BA41" s="131">
        <v>1152085.3136387244</v>
      </c>
      <c r="BB41" s="133">
        <v>4131361.620832297</v>
      </c>
      <c r="BC41" s="129">
        <v>23.438823338762202</v>
      </c>
      <c r="BD41" s="129">
        <v>-1.4313286409527115</v>
      </c>
      <c r="BE41" s="129">
        <v>8.0157533866433628</v>
      </c>
      <c r="BF41" s="134">
        <v>20.385336835533586</v>
      </c>
      <c r="BG41" s="155">
        <v>17626147.699999999</v>
      </c>
    </row>
    <row r="42" spans="1:59" ht="14.5" hidden="1" outlineLevel="1" x14ac:dyDescent="0.25">
      <c r="A42" s="119"/>
      <c r="B42" s="118" t="s">
        <v>461</v>
      </c>
      <c r="C42" s="130">
        <v>568.84</v>
      </c>
      <c r="D42" s="131">
        <v>598262.6</v>
      </c>
      <c r="E42" s="131">
        <v>598262.6</v>
      </c>
      <c r="F42" s="131">
        <v>578706.30000000005</v>
      </c>
      <c r="G42" s="132">
        <v>138265</v>
      </c>
      <c r="H42" s="131">
        <v>27774.2</v>
      </c>
      <c r="I42" s="131">
        <v>1061.5</v>
      </c>
      <c r="J42" s="131">
        <v>87737.5</v>
      </c>
      <c r="K42" s="131">
        <v>21691.8</v>
      </c>
      <c r="L42" s="131">
        <v>176975.6</v>
      </c>
      <c r="M42" s="131">
        <v>118622.2</v>
      </c>
      <c r="N42" s="131">
        <v>5925.6</v>
      </c>
      <c r="O42" s="131">
        <v>138917.9</v>
      </c>
      <c r="P42" s="132">
        <v>19556.3</v>
      </c>
      <c r="Q42" s="131">
        <v>12728.9</v>
      </c>
      <c r="R42" s="131">
        <v>4099.3</v>
      </c>
      <c r="S42" s="131">
        <v>2728.1</v>
      </c>
      <c r="T42" s="131">
        <v>0</v>
      </c>
      <c r="U42" s="131">
        <v>704417.8</v>
      </c>
      <c r="V42" s="131">
        <v>659914.19999999995</v>
      </c>
      <c r="W42" s="131">
        <v>273656.59999999998</v>
      </c>
      <c r="X42" s="131">
        <v>228854.9</v>
      </c>
      <c r="Y42" s="131">
        <v>44801.7</v>
      </c>
      <c r="Z42" s="131">
        <v>14144.5</v>
      </c>
      <c r="AA42" s="131">
        <v>241199.6</v>
      </c>
      <c r="AB42" s="131">
        <v>100718.3</v>
      </c>
      <c r="AC42" s="131">
        <v>138082.4</v>
      </c>
      <c r="AD42" s="131">
        <v>1319.3</v>
      </c>
      <c r="AE42" s="131">
        <v>1079.5999999999999</v>
      </c>
      <c r="AF42" s="131">
        <v>130913.5</v>
      </c>
      <c r="AG42" s="131">
        <v>98431.4</v>
      </c>
      <c r="AH42" s="131">
        <v>32482.1</v>
      </c>
      <c r="AI42" s="131">
        <v>44503.6</v>
      </c>
      <c r="AJ42" s="131">
        <v>7493.1</v>
      </c>
      <c r="AK42" s="131">
        <v>37010.5</v>
      </c>
      <c r="AL42" s="131">
        <v>1162.9000000000001</v>
      </c>
      <c r="AM42" s="131">
        <v>34685.9</v>
      </c>
      <c r="AN42" s="131">
        <v>25</v>
      </c>
      <c r="AO42" s="131">
        <v>1136.7</v>
      </c>
      <c r="AP42" s="131">
        <v>0</v>
      </c>
      <c r="AQ42" s="131">
        <v>0</v>
      </c>
      <c r="AR42" s="132">
        <v>24758.29999999993</v>
      </c>
      <c r="AS42" s="132">
        <v>-61651.599999999977</v>
      </c>
      <c r="AT42" s="132">
        <v>-106155.20000000007</v>
      </c>
      <c r="AU42" s="130">
        <v>-0.60587289</v>
      </c>
      <c r="AV42" s="132" t="s">
        <v>498</v>
      </c>
      <c r="AW42" s="131" t="s">
        <v>498</v>
      </c>
      <c r="AX42" s="131" t="s">
        <v>498</v>
      </c>
      <c r="AY42" s="133" t="s">
        <v>498</v>
      </c>
      <c r="AZ42" s="131">
        <v>3021041.5030714199</v>
      </c>
      <c r="BA42" s="131">
        <v>1151487.6042959644</v>
      </c>
      <c r="BB42" s="133">
        <v>4172529.1073673842</v>
      </c>
      <c r="BC42" s="129">
        <v>23.672382521606718</v>
      </c>
      <c r="BD42" s="129">
        <v>-3.9698424303906465</v>
      </c>
      <c r="BE42" s="129">
        <v>6.3177847010680299</v>
      </c>
      <c r="BF42" s="134">
        <v>30.581246480295789</v>
      </c>
      <c r="BG42" s="155">
        <v>17626147.699999999</v>
      </c>
    </row>
    <row r="43" spans="1:59" ht="14.5" hidden="1" outlineLevel="1" x14ac:dyDescent="0.25">
      <c r="A43" s="119"/>
      <c r="B43" s="118" t="s">
        <v>462</v>
      </c>
      <c r="C43" s="130">
        <v>577.12</v>
      </c>
      <c r="D43" s="131">
        <v>780706.2</v>
      </c>
      <c r="E43" s="131">
        <v>780706.2</v>
      </c>
      <c r="F43" s="131">
        <v>752062</v>
      </c>
      <c r="G43" s="132">
        <v>183692.9</v>
      </c>
      <c r="H43" s="131">
        <v>35787.300000000003</v>
      </c>
      <c r="I43" s="131">
        <v>1407.6</v>
      </c>
      <c r="J43" s="131">
        <v>116525.9</v>
      </c>
      <c r="K43" s="131">
        <v>29972.1</v>
      </c>
      <c r="L43" s="131">
        <v>227441.6</v>
      </c>
      <c r="M43" s="131">
        <v>156722.29999999999</v>
      </c>
      <c r="N43" s="131">
        <v>8363.5</v>
      </c>
      <c r="O43" s="131">
        <v>175841.7</v>
      </c>
      <c r="P43" s="132">
        <v>28644.2</v>
      </c>
      <c r="Q43" s="131">
        <v>17252.3</v>
      </c>
      <c r="R43" s="131">
        <v>5040.7</v>
      </c>
      <c r="S43" s="131">
        <v>6351.2</v>
      </c>
      <c r="T43" s="131">
        <v>0</v>
      </c>
      <c r="U43" s="131">
        <v>907950.4</v>
      </c>
      <c r="V43" s="131">
        <v>837405.1</v>
      </c>
      <c r="W43" s="131">
        <v>358093.4</v>
      </c>
      <c r="X43" s="131">
        <v>299144.2</v>
      </c>
      <c r="Y43" s="131">
        <v>58949.2</v>
      </c>
      <c r="Z43" s="131">
        <v>21143.3</v>
      </c>
      <c r="AA43" s="131">
        <v>319643.90000000002</v>
      </c>
      <c r="AB43" s="131">
        <v>134407.9</v>
      </c>
      <c r="AC43" s="131">
        <v>182505.1</v>
      </c>
      <c r="AD43" s="131">
        <v>1494.6</v>
      </c>
      <c r="AE43" s="131">
        <v>1236.3</v>
      </c>
      <c r="AF43" s="131">
        <v>138524.5</v>
      </c>
      <c r="AG43" s="131">
        <v>104362.7</v>
      </c>
      <c r="AH43" s="131">
        <v>34161.800000000003</v>
      </c>
      <c r="AI43" s="131">
        <v>70545.3</v>
      </c>
      <c r="AJ43" s="131">
        <v>12368.7</v>
      </c>
      <c r="AK43" s="131">
        <v>58176.6</v>
      </c>
      <c r="AL43" s="131">
        <v>1723.9</v>
      </c>
      <c r="AM43" s="131">
        <v>54710.3</v>
      </c>
      <c r="AN43" s="131">
        <v>33.299999999999997</v>
      </c>
      <c r="AO43" s="131">
        <v>1709.1</v>
      </c>
      <c r="AP43" s="131">
        <v>0</v>
      </c>
      <c r="AQ43" s="131">
        <v>0</v>
      </c>
      <c r="AR43" s="132">
        <v>11280.29999999993</v>
      </c>
      <c r="AS43" s="132">
        <v>-56698.900000000023</v>
      </c>
      <c r="AT43" s="132">
        <v>-127244.20000000007</v>
      </c>
      <c r="AU43" s="130">
        <v>-0.72623678000000003</v>
      </c>
      <c r="AV43" s="132" t="s">
        <v>498</v>
      </c>
      <c r="AW43" s="131" t="s">
        <v>498</v>
      </c>
      <c r="AX43" s="131" t="s">
        <v>498</v>
      </c>
      <c r="AY43" s="133" t="s">
        <v>498</v>
      </c>
      <c r="AZ43" s="131">
        <v>3152464.7896112818</v>
      </c>
      <c r="BA43" s="131">
        <v>1163838.5677060178</v>
      </c>
      <c r="BB43" s="133">
        <v>4316303.3573172996</v>
      </c>
      <c r="BC43" s="129">
        <v>24.488069831148071</v>
      </c>
      <c r="BD43" s="129">
        <v>-8.0489236615435829</v>
      </c>
      <c r="BE43" s="129">
        <v>7.7697305932130218</v>
      </c>
      <c r="BF43" s="134">
        <v>30.242400227640807</v>
      </c>
      <c r="BG43" s="155">
        <v>17626147.699999999</v>
      </c>
    </row>
    <row r="44" spans="1:59" ht="14.5" hidden="1" outlineLevel="1" x14ac:dyDescent="0.25">
      <c r="A44" s="119"/>
      <c r="B44" s="118" t="s">
        <v>463</v>
      </c>
      <c r="C44" s="130">
        <v>580.94000000000005</v>
      </c>
      <c r="D44" s="131">
        <v>935509.2</v>
      </c>
      <c r="E44" s="131">
        <v>935509.2</v>
      </c>
      <c r="F44" s="131">
        <v>898718.1</v>
      </c>
      <c r="G44" s="132">
        <v>227190.9</v>
      </c>
      <c r="H44" s="131">
        <v>43987.199999999997</v>
      </c>
      <c r="I44" s="131">
        <v>1715.7</v>
      </c>
      <c r="J44" s="131">
        <v>145251.4</v>
      </c>
      <c r="K44" s="131">
        <v>36236.6</v>
      </c>
      <c r="L44" s="131">
        <v>256077.6</v>
      </c>
      <c r="M44" s="131">
        <v>192788</v>
      </c>
      <c r="N44" s="131">
        <v>10398.200000000001</v>
      </c>
      <c r="O44" s="131">
        <v>212263.4</v>
      </c>
      <c r="P44" s="132">
        <v>36791.1</v>
      </c>
      <c r="Q44" s="131">
        <v>21615.5</v>
      </c>
      <c r="R44" s="131">
        <v>5984.1</v>
      </c>
      <c r="S44" s="131">
        <v>9191.5</v>
      </c>
      <c r="T44" s="131">
        <v>0</v>
      </c>
      <c r="U44" s="131">
        <v>1120681</v>
      </c>
      <c r="V44" s="131">
        <v>1026260.6</v>
      </c>
      <c r="W44" s="131">
        <v>441395.5</v>
      </c>
      <c r="X44" s="131">
        <v>367690</v>
      </c>
      <c r="Y44" s="131">
        <v>73705.5</v>
      </c>
      <c r="Z44" s="131">
        <v>30817.7</v>
      </c>
      <c r="AA44" s="131">
        <v>394531.7</v>
      </c>
      <c r="AB44" s="131">
        <v>169571.5</v>
      </c>
      <c r="AC44" s="131">
        <v>221181.9</v>
      </c>
      <c r="AD44" s="131">
        <v>1857.3</v>
      </c>
      <c r="AE44" s="131">
        <v>1921</v>
      </c>
      <c r="AF44" s="131">
        <v>159515.70000000001</v>
      </c>
      <c r="AG44" s="131">
        <v>116852.8</v>
      </c>
      <c r="AH44" s="131">
        <v>42662.9</v>
      </c>
      <c r="AI44" s="131">
        <v>94420.4</v>
      </c>
      <c r="AJ44" s="131">
        <v>18394.8</v>
      </c>
      <c r="AK44" s="131">
        <v>76025.600000000006</v>
      </c>
      <c r="AL44" s="131">
        <v>2500.9</v>
      </c>
      <c r="AM44" s="131">
        <v>71538</v>
      </c>
      <c r="AN44" s="131">
        <v>41.7</v>
      </c>
      <c r="AO44" s="131">
        <v>1945</v>
      </c>
      <c r="AP44" s="131">
        <v>0</v>
      </c>
      <c r="AQ44" s="131">
        <v>0</v>
      </c>
      <c r="AR44" s="132">
        <v>-25656.100000000093</v>
      </c>
      <c r="AS44" s="132">
        <v>-90751.400000000023</v>
      </c>
      <c r="AT44" s="132">
        <v>-185171.80000000005</v>
      </c>
      <c r="AU44" s="130">
        <v>-1.0568542400000001</v>
      </c>
      <c r="AV44" s="132" t="s">
        <v>498</v>
      </c>
      <c r="AW44" s="131" t="s">
        <v>498</v>
      </c>
      <c r="AX44" s="131" t="s">
        <v>498</v>
      </c>
      <c r="AY44" s="133" t="s">
        <v>498</v>
      </c>
      <c r="AZ44" s="131">
        <v>3267061.5885188971</v>
      </c>
      <c r="BA44" s="131">
        <v>1000353.6909780395</v>
      </c>
      <c r="BB44" s="133">
        <v>4267415.2794969361</v>
      </c>
      <c r="BC44" s="129">
        <v>24.210708727335447</v>
      </c>
      <c r="BD44" s="129">
        <v>-8.5721087765221462</v>
      </c>
      <c r="BE44" s="129">
        <v>8.4252699920851679</v>
      </c>
      <c r="BF44" s="134">
        <v>28.493651123750595</v>
      </c>
      <c r="BG44" s="155">
        <v>17626147.699999999</v>
      </c>
    </row>
    <row r="45" spans="1:59" ht="14.5" hidden="1" outlineLevel="1" x14ac:dyDescent="0.25">
      <c r="A45" s="119"/>
      <c r="B45" s="118" t="s">
        <v>464</v>
      </c>
      <c r="C45" s="130">
        <v>577.44000000000005</v>
      </c>
      <c r="D45" s="131">
        <v>1113340.8</v>
      </c>
      <c r="E45" s="131">
        <v>1113340.8</v>
      </c>
      <c r="F45" s="131">
        <v>1067077.7</v>
      </c>
      <c r="G45" s="132">
        <v>274193.8</v>
      </c>
      <c r="H45" s="131">
        <v>53762</v>
      </c>
      <c r="I45" s="131">
        <v>2073.8000000000002</v>
      </c>
      <c r="J45" s="131">
        <v>175168.7</v>
      </c>
      <c r="K45" s="131">
        <v>43189.3</v>
      </c>
      <c r="L45" s="131">
        <v>308637.59999999998</v>
      </c>
      <c r="M45" s="131">
        <v>227759.7</v>
      </c>
      <c r="N45" s="131">
        <v>12341</v>
      </c>
      <c r="O45" s="131">
        <v>244145.6</v>
      </c>
      <c r="P45" s="132">
        <v>46263.1</v>
      </c>
      <c r="Q45" s="131">
        <v>25925.3</v>
      </c>
      <c r="R45" s="131">
        <v>6846.8</v>
      </c>
      <c r="S45" s="131">
        <v>13491</v>
      </c>
      <c r="T45" s="131">
        <v>0</v>
      </c>
      <c r="U45" s="131">
        <v>1319488.5</v>
      </c>
      <c r="V45" s="131">
        <v>1212499.6000000001</v>
      </c>
      <c r="W45" s="131">
        <v>531390.69999999995</v>
      </c>
      <c r="X45" s="131">
        <v>443316</v>
      </c>
      <c r="Y45" s="131">
        <v>88074.7</v>
      </c>
      <c r="Z45" s="131">
        <v>38406.400000000001</v>
      </c>
      <c r="AA45" s="131">
        <v>469090.5</v>
      </c>
      <c r="AB45" s="131">
        <v>205838.1</v>
      </c>
      <c r="AC45" s="131">
        <v>258776.9</v>
      </c>
      <c r="AD45" s="131">
        <v>2019.4</v>
      </c>
      <c r="AE45" s="131">
        <v>2456.1</v>
      </c>
      <c r="AF45" s="131">
        <v>173612</v>
      </c>
      <c r="AG45" s="131">
        <v>130396.4</v>
      </c>
      <c r="AH45" s="131">
        <v>43215.6</v>
      </c>
      <c r="AI45" s="131">
        <v>106988.9</v>
      </c>
      <c r="AJ45" s="131">
        <v>26240.5</v>
      </c>
      <c r="AK45" s="131">
        <v>80748.399999999994</v>
      </c>
      <c r="AL45" s="131">
        <v>2612.8000000000002</v>
      </c>
      <c r="AM45" s="131">
        <v>75473.3</v>
      </c>
      <c r="AN45" s="131">
        <v>50</v>
      </c>
      <c r="AO45" s="131">
        <v>2612.3000000000002</v>
      </c>
      <c r="AP45" s="131">
        <v>0</v>
      </c>
      <c r="AQ45" s="131">
        <v>0</v>
      </c>
      <c r="AR45" s="132">
        <v>-32535.699999999953</v>
      </c>
      <c r="AS45" s="132">
        <v>-99158.800000000047</v>
      </c>
      <c r="AT45" s="132">
        <v>-206147.69999999995</v>
      </c>
      <c r="AU45" s="130">
        <v>-1.17657262</v>
      </c>
      <c r="AV45" s="132" t="s">
        <v>498</v>
      </c>
      <c r="AW45" s="131" t="s">
        <v>498</v>
      </c>
      <c r="AX45" s="131" t="s">
        <v>498</v>
      </c>
      <c r="AY45" s="133" t="s">
        <v>498</v>
      </c>
      <c r="AZ45" s="131">
        <v>3318513.2917391625</v>
      </c>
      <c r="BA45" s="131">
        <v>993326.89519726497</v>
      </c>
      <c r="BB45" s="133">
        <v>4311840.1869364278</v>
      </c>
      <c r="BC45" s="129">
        <v>24.462748527498317</v>
      </c>
      <c r="BD45" s="129">
        <v>-8.3074763523410375</v>
      </c>
      <c r="BE45" s="129">
        <v>8.1083616871234572</v>
      </c>
      <c r="BF45" s="134">
        <v>28.92362946016021</v>
      </c>
      <c r="BG45" s="155">
        <v>17626147.699999999</v>
      </c>
    </row>
    <row r="46" spans="1:59" ht="14.5" hidden="1" outlineLevel="1" x14ac:dyDescent="0.25">
      <c r="A46" s="119"/>
      <c r="B46" s="118" t="s">
        <v>465</v>
      </c>
      <c r="C46" s="130">
        <v>590.05999999999995</v>
      </c>
      <c r="D46" s="131">
        <v>1327390.6000000001</v>
      </c>
      <c r="E46" s="131">
        <v>1327390.6000000001</v>
      </c>
      <c r="F46" s="131">
        <v>1275322.2</v>
      </c>
      <c r="G46" s="132">
        <v>325196.5</v>
      </c>
      <c r="H46" s="131">
        <v>63973.3</v>
      </c>
      <c r="I46" s="131">
        <v>2385.1999999999998</v>
      </c>
      <c r="J46" s="131">
        <v>207757.6</v>
      </c>
      <c r="K46" s="131">
        <v>51080.4</v>
      </c>
      <c r="L46" s="131">
        <v>382950.9</v>
      </c>
      <c r="M46" s="131">
        <v>264450.8</v>
      </c>
      <c r="N46" s="131">
        <v>14465.4</v>
      </c>
      <c r="O46" s="131">
        <v>288258.59999999998</v>
      </c>
      <c r="P46" s="132">
        <v>52068.4</v>
      </c>
      <c r="Q46" s="131">
        <v>30304.400000000001</v>
      </c>
      <c r="R46" s="131">
        <v>7982.5</v>
      </c>
      <c r="S46" s="131">
        <v>13781.5</v>
      </c>
      <c r="T46" s="131">
        <v>0</v>
      </c>
      <c r="U46" s="131">
        <v>1570427.7</v>
      </c>
      <c r="V46" s="131">
        <v>1426631.4</v>
      </c>
      <c r="W46" s="131">
        <v>612482.19999999995</v>
      </c>
      <c r="X46" s="131">
        <v>510508.3</v>
      </c>
      <c r="Y46" s="131">
        <v>101973.9</v>
      </c>
      <c r="Z46" s="131">
        <v>47066.5</v>
      </c>
      <c r="AA46" s="131">
        <v>554091.1</v>
      </c>
      <c r="AB46" s="131">
        <v>241613</v>
      </c>
      <c r="AC46" s="131">
        <v>307292.40000000002</v>
      </c>
      <c r="AD46" s="131">
        <v>2247.5</v>
      </c>
      <c r="AE46" s="131">
        <v>2938.2</v>
      </c>
      <c r="AF46" s="131">
        <v>212991.6</v>
      </c>
      <c r="AG46" s="131">
        <v>148665.1</v>
      </c>
      <c r="AH46" s="131">
        <v>64326.5</v>
      </c>
      <c r="AI46" s="131">
        <v>143796.29999999999</v>
      </c>
      <c r="AJ46" s="131">
        <v>34045.9</v>
      </c>
      <c r="AK46" s="131">
        <v>109750.39999999999</v>
      </c>
      <c r="AL46" s="131">
        <v>2935.6</v>
      </c>
      <c r="AM46" s="131">
        <v>96591.1</v>
      </c>
      <c r="AN46" s="131">
        <v>58.3</v>
      </c>
      <c r="AO46" s="131">
        <v>10165.4</v>
      </c>
      <c r="AP46" s="131">
        <v>0</v>
      </c>
      <c r="AQ46" s="131">
        <v>0</v>
      </c>
      <c r="AR46" s="132">
        <v>-30045.499999999767</v>
      </c>
      <c r="AS46" s="132">
        <v>-99240.799999999814</v>
      </c>
      <c r="AT46" s="132">
        <v>-243037.09999999986</v>
      </c>
      <c r="AU46" s="130">
        <v>-1.38711612</v>
      </c>
      <c r="AV46" s="132" t="s">
        <v>498</v>
      </c>
      <c r="AW46" s="131" t="s">
        <v>498</v>
      </c>
      <c r="AX46" s="131" t="s">
        <v>498</v>
      </c>
      <c r="AY46" s="133" t="s">
        <v>498</v>
      </c>
      <c r="AZ46" s="131">
        <v>3412268.0617612056</v>
      </c>
      <c r="BA46" s="131">
        <v>1209416.4789999998</v>
      </c>
      <c r="BB46" s="133">
        <v>4621684.5407612054</v>
      </c>
      <c r="BC46" s="129">
        <v>26.220616208504854</v>
      </c>
      <c r="BD46" s="129">
        <v>-8.1810223203180872</v>
      </c>
      <c r="BE46" s="129">
        <v>9.1565055812502543</v>
      </c>
      <c r="BF46" s="134">
        <v>30.027776510124266</v>
      </c>
      <c r="BG46" s="155">
        <v>17626147.699999999</v>
      </c>
    </row>
    <row r="47" spans="1:59" ht="14.5" hidden="1" outlineLevel="1" x14ac:dyDescent="0.25">
      <c r="A47" s="119"/>
      <c r="B47" s="118" t="s">
        <v>466</v>
      </c>
      <c r="C47" s="130">
        <v>587.20000000000005</v>
      </c>
      <c r="D47" s="131">
        <v>1482789.1</v>
      </c>
      <c r="E47" s="131">
        <v>1482789.1</v>
      </c>
      <c r="F47" s="131">
        <v>1425534.6</v>
      </c>
      <c r="G47" s="132">
        <v>374024</v>
      </c>
      <c r="H47" s="131">
        <v>73497.5</v>
      </c>
      <c r="I47" s="131">
        <v>2680.7</v>
      </c>
      <c r="J47" s="131">
        <v>239665.4</v>
      </c>
      <c r="K47" s="131">
        <v>58180.4</v>
      </c>
      <c r="L47" s="131">
        <v>410703.4</v>
      </c>
      <c r="M47" s="131">
        <v>301838.90000000002</v>
      </c>
      <c r="N47" s="131">
        <v>16514.3</v>
      </c>
      <c r="O47" s="131">
        <v>322454</v>
      </c>
      <c r="P47" s="132">
        <v>57254.5</v>
      </c>
      <c r="Q47" s="131">
        <v>34731</v>
      </c>
      <c r="R47" s="131">
        <v>8677.1</v>
      </c>
      <c r="S47" s="131">
        <v>13846.4</v>
      </c>
      <c r="T47" s="131">
        <v>0</v>
      </c>
      <c r="U47" s="131">
        <v>1780581.3</v>
      </c>
      <c r="V47" s="131">
        <v>1617045.8</v>
      </c>
      <c r="W47" s="131">
        <v>693813</v>
      </c>
      <c r="X47" s="131">
        <v>578560.5</v>
      </c>
      <c r="Y47" s="131">
        <v>115252.5</v>
      </c>
      <c r="Z47" s="131">
        <v>56062.9</v>
      </c>
      <c r="AA47" s="131">
        <v>629151.80000000005</v>
      </c>
      <c r="AB47" s="131">
        <v>277300.7</v>
      </c>
      <c r="AC47" s="131">
        <v>345555.7</v>
      </c>
      <c r="AD47" s="131">
        <v>2449.1</v>
      </c>
      <c r="AE47" s="131">
        <v>3846.3</v>
      </c>
      <c r="AF47" s="131">
        <v>238018.1</v>
      </c>
      <c r="AG47" s="131">
        <v>166800.4</v>
      </c>
      <c r="AH47" s="131">
        <v>71217.7</v>
      </c>
      <c r="AI47" s="131">
        <v>163535.5</v>
      </c>
      <c r="AJ47" s="131">
        <v>38374.1</v>
      </c>
      <c r="AK47" s="131">
        <v>125161.4</v>
      </c>
      <c r="AL47" s="131">
        <v>3269.2</v>
      </c>
      <c r="AM47" s="131">
        <v>109264.3</v>
      </c>
      <c r="AN47" s="131">
        <v>66.7</v>
      </c>
      <c r="AO47" s="131">
        <v>12561.2</v>
      </c>
      <c r="AP47" s="131">
        <v>0</v>
      </c>
      <c r="AQ47" s="131">
        <v>0</v>
      </c>
      <c r="AR47" s="132">
        <v>-59774.09999999986</v>
      </c>
      <c r="AS47" s="132">
        <v>-134256.69999999995</v>
      </c>
      <c r="AT47" s="132">
        <v>-297792.19999999995</v>
      </c>
      <c r="AU47" s="130">
        <v>-1.6996267700000001</v>
      </c>
      <c r="AV47" s="132" t="s">
        <v>498</v>
      </c>
      <c r="AW47" s="131" t="s">
        <v>498</v>
      </c>
      <c r="AX47" s="131" t="s">
        <v>498</v>
      </c>
      <c r="AY47" s="133" t="s">
        <v>498</v>
      </c>
      <c r="AZ47" s="131">
        <v>3524368.1535603316</v>
      </c>
      <c r="BA47" s="131">
        <v>1016785.4543563037</v>
      </c>
      <c r="BB47" s="133">
        <v>4541153.6079166355</v>
      </c>
      <c r="BC47" s="129">
        <v>25.76373286555766</v>
      </c>
      <c r="BD47" s="129">
        <v>-8.3547372660944141</v>
      </c>
      <c r="BE47" s="129">
        <v>9.1843882669103625</v>
      </c>
      <c r="BF47" s="134">
        <v>28.810482748016074</v>
      </c>
      <c r="BG47" s="155">
        <v>17626147.699999999</v>
      </c>
    </row>
    <row r="48" spans="1:59" ht="14.5" hidden="1" outlineLevel="1" x14ac:dyDescent="0.25">
      <c r="A48" s="119"/>
      <c r="B48" s="118" t="s">
        <v>467</v>
      </c>
      <c r="C48" s="130">
        <v>585.66</v>
      </c>
      <c r="D48" s="131">
        <v>1673712.1</v>
      </c>
      <c r="E48" s="131">
        <v>1673712.1</v>
      </c>
      <c r="F48" s="131">
        <v>1604331.3</v>
      </c>
      <c r="G48" s="132">
        <v>423636.8</v>
      </c>
      <c r="H48" s="131">
        <v>83566.3</v>
      </c>
      <c r="I48" s="131">
        <v>3282.5</v>
      </c>
      <c r="J48" s="131">
        <v>271067.3</v>
      </c>
      <c r="K48" s="131">
        <v>65720.7</v>
      </c>
      <c r="L48" s="131">
        <v>468215.6</v>
      </c>
      <c r="M48" s="131">
        <v>339994.3</v>
      </c>
      <c r="N48" s="131">
        <v>18656.400000000001</v>
      </c>
      <c r="O48" s="131">
        <v>353828.2</v>
      </c>
      <c r="P48" s="132">
        <v>69380.799999999988</v>
      </c>
      <c r="Q48" s="131">
        <v>39351.699999999997</v>
      </c>
      <c r="R48" s="131">
        <v>9353.2000000000007</v>
      </c>
      <c r="S48" s="131">
        <v>20675.900000000001</v>
      </c>
      <c r="T48" s="131">
        <v>0</v>
      </c>
      <c r="U48" s="131">
        <v>2050594.1</v>
      </c>
      <c r="V48" s="131">
        <v>1864536.3</v>
      </c>
      <c r="W48" s="131">
        <v>780235.4</v>
      </c>
      <c r="X48" s="131">
        <v>650171.80000000005</v>
      </c>
      <c r="Y48" s="131">
        <v>130063.6</v>
      </c>
      <c r="Z48" s="131">
        <v>64070.3</v>
      </c>
      <c r="AA48" s="131">
        <v>703830.9</v>
      </c>
      <c r="AB48" s="131">
        <v>314397.5</v>
      </c>
      <c r="AC48" s="131">
        <v>382307.5</v>
      </c>
      <c r="AD48" s="131">
        <v>2713.3</v>
      </c>
      <c r="AE48" s="131">
        <v>4412.6000000000004</v>
      </c>
      <c r="AF48" s="131">
        <v>316399.7</v>
      </c>
      <c r="AG48" s="131">
        <v>239446.2</v>
      </c>
      <c r="AH48" s="131">
        <v>76953.5</v>
      </c>
      <c r="AI48" s="131">
        <v>186057.8</v>
      </c>
      <c r="AJ48" s="131">
        <v>43280.1</v>
      </c>
      <c r="AK48" s="131">
        <v>142777.70000000001</v>
      </c>
      <c r="AL48" s="131">
        <v>3751.2</v>
      </c>
      <c r="AM48" s="131">
        <v>126128</v>
      </c>
      <c r="AN48" s="131">
        <v>75</v>
      </c>
      <c r="AO48" s="131">
        <v>12823.5</v>
      </c>
      <c r="AP48" s="131">
        <v>0</v>
      </c>
      <c r="AQ48" s="131">
        <v>0</v>
      </c>
      <c r="AR48" s="132">
        <v>-60482.300000000047</v>
      </c>
      <c r="AS48" s="132">
        <v>-190824.19999999995</v>
      </c>
      <c r="AT48" s="132">
        <v>-376882</v>
      </c>
      <c r="AU48" s="130">
        <v>-2.15102591</v>
      </c>
      <c r="AV48" s="132" t="s">
        <v>498</v>
      </c>
      <c r="AW48" s="131" t="s">
        <v>498</v>
      </c>
      <c r="AX48" s="131" t="s">
        <v>498</v>
      </c>
      <c r="AY48" s="133" t="s">
        <v>498</v>
      </c>
      <c r="AZ48" s="131">
        <v>3557054.5600140444</v>
      </c>
      <c r="BA48" s="131">
        <v>1013214.6887817434</v>
      </c>
      <c r="BB48" s="133">
        <v>4570269.2487957878</v>
      </c>
      <c r="BC48" s="129">
        <v>25.928917234681904</v>
      </c>
      <c r="BD48" s="129">
        <v>-7.7017753810424416</v>
      </c>
      <c r="BE48" s="129">
        <v>9.0733607396997762</v>
      </c>
      <c r="BF48" s="134">
        <v>29.184470813478487</v>
      </c>
      <c r="BG48" s="155">
        <v>17626147.699999999</v>
      </c>
    </row>
    <row r="49" spans="1:59" ht="14.5" hidden="1" outlineLevel="1" x14ac:dyDescent="0.25">
      <c r="A49" s="119"/>
      <c r="B49" s="118" t="s">
        <v>468</v>
      </c>
      <c r="C49" s="130">
        <v>578.84</v>
      </c>
      <c r="D49" s="131">
        <v>1884287.1</v>
      </c>
      <c r="E49" s="131">
        <v>1884287.1</v>
      </c>
      <c r="F49" s="131">
        <v>1807855.2</v>
      </c>
      <c r="G49" s="132">
        <v>479164.10000000003</v>
      </c>
      <c r="H49" s="131">
        <v>94703.7</v>
      </c>
      <c r="I49" s="131">
        <v>3653.8</v>
      </c>
      <c r="J49" s="131">
        <v>306656.40000000002</v>
      </c>
      <c r="K49" s="131">
        <v>74150.2</v>
      </c>
      <c r="L49" s="131">
        <v>542328.4</v>
      </c>
      <c r="M49" s="131">
        <v>375426.4</v>
      </c>
      <c r="N49" s="131">
        <v>20682.5</v>
      </c>
      <c r="O49" s="131">
        <v>390253.8</v>
      </c>
      <c r="P49" s="132">
        <v>76431.899999999994</v>
      </c>
      <c r="Q49" s="131">
        <v>44435.199999999997</v>
      </c>
      <c r="R49" s="131">
        <v>9985.6</v>
      </c>
      <c r="S49" s="131">
        <v>22011.1</v>
      </c>
      <c r="T49" s="131">
        <v>0</v>
      </c>
      <c r="U49" s="131">
        <v>2268840.2000000002</v>
      </c>
      <c r="V49" s="131">
        <v>2063875.8</v>
      </c>
      <c r="W49" s="131">
        <v>871374.6</v>
      </c>
      <c r="X49" s="131">
        <v>726004.2</v>
      </c>
      <c r="Y49" s="131">
        <v>145370.4</v>
      </c>
      <c r="Z49" s="131">
        <v>73867.199999999997</v>
      </c>
      <c r="AA49" s="131">
        <v>793682.7</v>
      </c>
      <c r="AB49" s="131">
        <v>352339.9</v>
      </c>
      <c r="AC49" s="131">
        <v>433078.9</v>
      </c>
      <c r="AD49" s="131">
        <v>2825.4</v>
      </c>
      <c r="AE49" s="131">
        <v>5438.5</v>
      </c>
      <c r="AF49" s="131">
        <v>324951.3</v>
      </c>
      <c r="AG49" s="131">
        <v>247408.9</v>
      </c>
      <c r="AH49" s="131">
        <v>77542.399999999994</v>
      </c>
      <c r="AI49" s="131">
        <v>204964.4</v>
      </c>
      <c r="AJ49" s="131">
        <v>49829.7</v>
      </c>
      <c r="AK49" s="131">
        <v>155134.70000000001</v>
      </c>
      <c r="AL49" s="131">
        <v>5952.9</v>
      </c>
      <c r="AM49" s="131">
        <v>135390.5</v>
      </c>
      <c r="AN49" s="131">
        <v>83.3</v>
      </c>
      <c r="AO49" s="131">
        <v>13708</v>
      </c>
      <c r="AP49" s="131">
        <v>0</v>
      </c>
      <c r="AQ49" s="131">
        <v>0</v>
      </c>
      <c r="AR49" s="132">
        <v>-59601.800000000047</v>
      </c>
      <c r="AS49" s="132">
        <v>-179588.69999999995</v>
      </c>
      <c r="AT49" s="132">
        <v>-384553.10000000009</v>
      </c>
      <c r="AU49" s="130">
        <v>-2.1948081400000001</v>
      </c>
      <c r="AV49" s="132" t="s">
        <v>498</v>
      </c>
      <c r="AW49" s="131" t="s">
        <v>498</v>
      </c>
      <c r="AX49" s="131" t="s">
        <v>498</v>
      </c>
      <c r="AY49" s="133" t="s">
        <v>498</v>
      </c>
      <c r="AZ49" s="131">
        <v>3493423.1752080019</v>
      </c>
      <c r="BA49" s="131">
        <v>999817.92357282317</v>
      </c>
      <c r="BB49" s="133">
        <v>4493241.0987808248</v>
      </c>
      <c r="BC49" s="129">
        <v>25.491906542805292</v>
      </c>
      <c r="BD49" s="129">
        <v>-7.4928732744330091</v>
      </c>
      <c r="BE49" s="129">
        <v>9.033884360828937</v>
      </c>
      <c r="BF49" s="134">
        <v>29.998442353126514</v>
      </c>
      <c r="BG49" s="155">
        <v>17626147.699999999</v>
      </c>
    </row>
    <row r="50" spans="1:59" ht="14.5" hidden="1" outlineLevel="1" x14ac:dyDescent="0.25">
      <c r="A50" s="119"/>
      <c r="B50" s="118" t="s">
        <v>469</v>
      </c>
      <c r="C50" s="130">
        <v>558.67999999999995</v>
      </c>
      <c r="D50" s="131">
        <v>2056157.3</v>
      </c>
      <c r="E50" s="131">
        <v>2054675.6</v>
      </c>
      <c r="F50" s="131">
        <v>1970014.7</v>
      </c>
      <c r="G50" s="132">
        <v>536561.4</v>
      </c>
      <c r="H50" s="131">
        <v>106409.7</v>
      </c>
      <c r="I50" s="131">
        <v>4074</v>
      </c>
      <c r="J50" s="131">
        <v>342758.3</v>
      </c>
      <c r="K50" s="131">
        <v>83319.399999999994</v>
      </c>
      <c r="L50" s="131">
        <v>570851.5</v>
      </c>
      <c r="M50" s="131">
        <v>412571.9</v>
      </c>
      <c r="N50" s="131">
        <v>22742.400000000001</v>
      </c>
      <c r="O50" s="131">
        <v>427287.5</v>
      </c>
      <c r="P50" s="132">
        <v>84660.9</v>
      </c>
      <c r="Q50" s="131">
        <v>49033.599999999999</v>
      </c>
      <c r="R50" s="131">
        <v>11049.7</v>
      </c>
      <c r="S50" s="131">
        <v>24577.599999999999</v>
      </c>
      <c r="T50" s="131">
        <v>1481.7</v>
      </c>
      <c r="U50" s="131">
        <v>2527643</v>
      </c>
      <c r="V50" s="131">
        <v>2281477.1</v>
      </c>
      <c r="W50" s="131">
        <v>959114</v>
      </c>
      <c r="X50" s="131">
        <v>797684.8</v>
      </c>
      <c r="Y50" s="131">
        <v>161429.20000000001</v>
      </c>
      <c r="Z50" s="131">
        <v>84671.3</v>
      </c>
      <c r="AA50" s="131">
        <v>901021.9</v>
      </c>
      <c r="AB50" s="131">
        <v>390509.4</v>
      </c>
      <c r="AC50" s="131">
        <v>501411</v>
      </c>
      <c r="AD50" s="131">
        <v>3050.8</v>
      </c>
      <c r="AE50" s="131">
        <v>6050.7</v>
      </c>
      <c r="AF50" s="131">
        <v>336669.9</v>
      </c>
      <c r="AG50" s="131">
        <v>257638.9</v>
      </c>
      <c r="AH50" s="131">
        <v>79031</v>
      </c>
      <c r="AI50" s="131">
        <v>246165.9</v>
      </c>
      <c r="AJ50" s="131">
        <v>56312.2</v>
      </c>
      <c r="AK50" s="131">
        <v>189853.7</v>
      </c>
      <c r="AL50" s="131">
        <v>16268</v>
      </c>
      <c r="AM50" s="131">
        <v>157767.5</v>
      </c>
      <c r="AN50" s="131">
        <v>91.7</v>
      </c>
      <c r="AO50" s="131">
        <v>15726.5</v>
      </c>
      <c r="AP50" s="131">
        <v>0</v>
      </c>
      <c r="AQ50" s="131">
        <v>0</v>
      </c>
      <c r="AR50" s="132">
        <v>-134815.80000000005</v>
      </c>
      <c r="AS50" s="132">
        <v>-226801.5</v>
      </c>
      <c r="AT50" s="132">
        <v>-471485.69999999995</v>
      </c>
      <c r="AU50" s="130">
        <v>-2.6909694700000002</v>
      </c>
      <c r="AV50" s="132" t="s">
        <v>498</v>
      </c>
      <c r="AW50" s="131" t="s">
        <v>498</v>
      </c>
      <c r="AX50" s="131" t="s">
        <v>498</v>
      </c>
      <c r="AY50" s="133" t="s">
        <v>498</v>
      </c>
      <c r="AZ50" s="131">
        <v>3589303.1962412107</v>
      </c>
      <c r="BA50" s="131">
        <v>967661.83290118631</v>
      </c>
      <c r="BB50" s="133">
        <v>4556965.0291423965</v>
      </c>
      <c r="BC50" s="129">
        <v>25.853437215565805</v>
      </c>
      <c r="BD50" s="129">
        <v>-6.579823866753709</v>
      </c>
      <c r="BE50" s="129">
        <v>9.7389504767880588</v>
      </c>
      <c r="BF50" s="134">
        <v>28.977017278094426</v>
      </c>
      <c r="BG50" s="155">
        <v>17626147.699999999</v>
      </c>
    </row>
    <row r="51" spans="1:59" ht="14.5" collapsed="1" x14ac:dyDescent="0.25">
      <c r="A51" s="120">
        <v>2009</v>
      </c>
      <c r="B51" s="118" t="s">
        <v>470</v>
      </c>
      <c r="C51" s="135">
        <v>562.1</v>
      </c>
      <c r="D51" s="136">
        <v>2363265.6</v>
      </c>
      <c r="E51" s="136">
        <v>2359138.1</v>
      </c>
      <c r="F51" s="136">
        <v>2262289.9</v>
      </c>
      <c r="G51" s="137">
        <v>593616.6</v>
      </c>
      <c r="H51" s="136">
        <v>117256</v>
      </c>
      <c r="I51" s="136">
        <v>4677.3</v>
      </c>
      <c r="J51" s="136">
        <v>378934.4</v>
      </c>
      <c r="K51" s="136">
        <v>92748.9</v>
      </c>
      <c r="L51" s="136">
        <v>687420.2</v>
      </c>
      <c r="M51" s="136">
        <v>451603.5</v>
      </c>
      <c r="N51" s="136">
        <v>24694.9</v>
      </c>
      <c r="O51" s="136">
        <v>504954.7</v>
      </c>
      <c r="P51" s="137">
        <v>96848.2</v>
      </c>
      <c r="Q51" s="136">
        <v>54356.3</v>
      </c>
      <c r="R51" s="136">
        <v>13219.7</v>
      </c>
      <c r="S51" s="136">
        <v>29272.2</v>
      </c>
      <c r="T51" s="136">
        <v>4127.5</v>
      </c>
      <c r="U51" s="136">
        <v>2936305.8</v>
      </c>
      <c r="V51" s="136">
        <v>2634804.7000000002</v>
      </c>
      <c r="W51" s="136">
        <v>1114785.6000000001</v>
      </c>
      <c r="X51" s="136">
        <v>936856.7</v>
      </c>
      <c r="Y51" s="136">
        <v>177928.9</v>
      </c>
      <c r="Z51" s="136">
        <v>106359.2</v>
      </c>
      <c r="AA51" s="136">
        <v>1053553.2</v>
      </c>
      <c r="AB51" s="136">
        <v>479844.8</v>
      </c>
      <c r="AC51" s="136">
        <v>562558.80000000005</v>
      </c>
      <c r="AD51" s="136">
        <v>3106</v>
      </c>
      <c r="AE51" s="136">
        <v>8043.6</v>
      </c>
      <c r="AF51" s="136">
        <v>360106.7</v>
      </c>
      <c r="AG51" s="136">
        <v>280639</v>
      </c>
      <c r="AH51" s="136">
        <v>79467.7</v>
      </c>
      <c r="AI51" s="136">
        <v>301501.09999999998</v>
      </c>
      <c r="AJ51" s="136">
        <v>82119.600000000006</v>
      </c>
      <c r="AK51" s="136">
        <v>219381.5</v>
      </c>
      <c r="AL51" s="136">
        <v>19787.599999999999</v>
      </c>
      <c r="AM51" s="136">
        <v>176611.4</v>
      </c>
      <c r="AN51" s="136">
        <v>100</v>
      </c>
      <c r="AO51" s="136">
        <v>22882.5</v>
      </c>
      <c r="AP51" s="136">
        <v>0</v>
      </c>
      <c r="AQ51" s="136">
        <v>0</v>
      </c>
      <c r="AR51" s="137">
        <v>-212933.49999999953</v>
      </c>
      <c r="AS51" s="137">
        <v>-275666.60000000009</v>
      </c>
      <c r="AT51" s="137">
        <v>-573040.19999999972</v>
      </c>
      <c r="AU51" s="135">
        <v>-3.27058421</v>
      </c>
      <c r="AV51" s="137" t="s">
        <v>498</v>
      </c>
      <c r="AW51" s="136" t="s">
        <v>498</v>
      </c>
      <c r="AX51" s="136" t="s">
        <v>498</v>
      </c>
      <c r="AY51" s="138" t="s">
        <v>498</v>
      </c>
      <c r="AZ51" s="136">
        <v>3611179.38309664</v>
      </c>
      <c r="BA51" s="136">
        <v>970713.4483499066</v>
      </c>
      <c r="BB51" s="138">
        <v>4581892.8314465471</v>
      </c>
      <c r="BC51" s="139">
        <v>25.994862345596637</v>
      </c>
      <c r="BD51" s="139">
        <v>-5.2384180731049117</v>
      </c>
      <c r="BE51" s="139">
        <v>10.268041564335704</v>
      </c>
      <c r="BF51" s="140">
        <v>30.386034963954</v>
      </c>
      <c r="BG51" s="156">
        <v>17626147.699999999</v>
      </c>
    </row>
    <row r="52" spans="1:59" ht="14.5" hidden="1" outlineLevel="1" x14ac:dyDescent="0.25">
      <c r="A52" s="117"/>
      <c r="B52" s="118" t="s">
        <v>459</v>
      </c>
      <c r="C52" s="123">
        <v>561.35</v>
      </c>
      <c r="D52" s="124">
        <v>208089.2</v>
      </c>
      <c r="E52" s="124">
        <v>208089.2</v>
      </c>
      <c r="F52" s="124">
        <v>201179.4</v>
      </c>
      <c r="G52" s="125">
        <v>48431</v>
      </c>
      <c r="H52" s="124">
        <v>8595.2999999999993</v>
      </c>
      <c r="I52" s="124">
        <v>369</v>
      </c>
      <c r="J52" s="124">
        <v>31656.2</v>
      </c>
      <c r="K52" s="124">
        <v>7810.5</v>
      </c>
      <c r="L52" s="124">
        <v>39694.199999999997</v>
      </c>
      <c r="M52" s="124">
        <v>50677.9</v>
      </c>
      <c r="N52" s="124">
        <v>2770.5</v>
      </c>
      <c r="O52" s="124">
        <v>59605.8</v>
      </c>
      <c r="P52" s="125">
        <v>6909.8</v>
      </c>
      <c r="Q52" s="124">
        <v>5280.8</v>
      </c>
      <c r="R52" s="124">
        <v>1336.5</v>
      </c>
      <c r="S52" s="124">
        <v>292.5</v>
      </c>
      <c r="T52" s="124">
        <v>0</v>
      </c>
      <c r="U52" s="124">
        <v>294977.3</v>
      </c>
      <c r="V52" s="124">
        <v>289431</v>
      </c>
      <c r="W52" s="124">
        <v>149233.4</v>
      </c>
      <c r="X52" s="124">
        <v>135931.79999999999</v>
      </c>
      <c r="Y52" s="124">
        <v>13301.6</v>
      </c>
      <c r="Z52" s="124">
        <v>1921</v>
      </c>
      <c r="AA52" s="124">
        <v>96521.2</v>
      </c>
      <c r="AB52" s="124">
        <v>34409.599999999999</v>
      </c>
      <c r="AC52" s="124">
        <v>60604.800000000003</v>
      </c>
      <c r="AD52" s="124">
        <v>1506.8</v>
      </c>
      <c r="AE52" s="124">
        <v>0</v>
      </c>
      <c r="AF52" s="124">
        <v>41755.4</v>
      </c>
      <c r="AG52" s="124">
        <v>21943.8</v>
      </c>
      <c r="AH52" s="124">
        <v>19811.599999999999</v>
      </c>
      <c r="AI52" s="124">
        <v>5546.3</v>
      </c>
      <c r="AJ52" s="124">
        <v>1779.7</v>
      </c>
      <c r="AK52" s="124">
        <v>3766.6</v>
      </c>
      <c r="AL52" s="124">
        <v>158.4</v>
      </c>
      <c r="AM52" s="124">
        <v>3608.2</v>
      </c>
      <c r="AN52" s="124">
        <v>0</v>
      </c>
      <c r="AO52" s="124">
        <v>0</v>
      </c>
      <c r="AP52" s="124">
        <v>0</v>
      </c>
      <c r="AQ52" s="124">
        <v>0</v>
      </c>
      <c r="AR52" s="125">
        <v>-45132.699999999983</v>
      </c>
      <c r="AS52" s="125">
        <v>-81341.799999999988</v>
      </c>
      <c r="AT52" s="125">
        <v>-86888.099999999977</v>
      </c>
      <c r="AU52" s="123">
        <v>-0.44337592999999997</v>
      </c>
      <c r="AV52" s="125" t="s">
        <v>498</v>
      </c>
      <c r="AW52" s="124" t="s">
        <v>498</v>
      </c>
      <c r="AX52" s="124" t="s">
        <v>498</v>
      </c>
      <c r="AY52" s="126" t="s">
        <v>498</v>
      </c>
      <c r="AZ52" s="124">
        <v>3728168.7418908081</v>
      </c>
      <c r="BA52" s="131">
        <v>964296.86931357859</v>
      </c>
      <c r="BB52" s="126">
        <v>4692465.6112043867</v>
      </c>
      <c r="BC52" s="129">
        <v>23.696914954708621</v>
      </c>
      <c r="BD52" s="127">
        <v>1.5256967019756429</v>
      </c>
      <c r="BE52" s="127">
        <v>1.880246378280634</v>
      </c>
      <c r="BF52" s="128">
        <v>19.730747780339339</v>
      </c>
      <c r="BG52" s="157">
        <v>19802010.600000001</v>
      </c>
    </row>
    <row r="53" spans="1:59" ht="14.5" hidden="1" outlineLevel="1" x14ac:dyDescent="0.25">
      <c r="A53" s="119"/>
      <c r="B53" s="118" t="s">
        <v>460</v>
      </c>
      <c r="C53" s="130">
        <v>552.58000000000004</v>
      </c>
      <c r="D53" s="131">
        <v>370364.9</v>
      </c>
      <c r="E53" s="131">
        <v>370364.9</v>
      </c>
      <c r="F53" s="131">
        <v>357425.8</v>
      </c>
      <c r="G53" s="132">
        <v>99163</v>
      </c>
      <c r="H53" s="131">
        <v>17419.900000000001</v>
      </c>
      <c r="I53" s="131">
        <v>705.3</v>
      </c>
      <c r="J53" s="131">
        <v>64791.4</v>
      </c>
      <c r="K53" s="131">
        <v>16246.4</v>
      </c>
      <c r="L53" s="131">
        <v>65383.7</v>
      </c>
      <c r="M53" s="131">
        <v>91131.9</v>
      </c>
      <c r="N53" s="131">
        <v>4431.3999999999996</v>
      </c>
      <c r="O53" s="131">
        <v>97315.8</v>
      </c>
      <c r="P53" s="132">
        <v>12939.099999999999</v>
      </c>
      <c r="Q53" s="131">
        <v>9665.5</v>
      </c>
      <c r="R53" s="131">
        <v>1996.8</v>
      </c>
      <c r="S53" s="131">
        <v>1276.8</v>
      </c>
      <c r="T53" s="131">
        <v>0</v>
      </c>
      <c r="U53" s="131">
        <v>560879.6</v>
      </c>
      <c r="V53" s="131">
        <v>534930</v>
      </c>
      <c r="W53" s="131">
        <v>238129.2</v>
      </c>
      <c r="X53" s="131">
        <v>208320.2</v>
      </c>
      <c r="Y53" s="131">
        <v>29809</v>
      </c>
      <c r="Z53" s="131">
        <v>10698</v>
      </c>
      <c r="AA53" s="131">
        <v>221933.3</v>
      </c>
      <c r="AB53" s="131">
        <v>74500.899999999994</v>
      </c>
      <c r="AC53" s="131">
        <v>144806.20000000001</v>
      </c>
      <c r="AD53" s="131">
        <v>1862.6</v>
      </c>
      <c r="AE53" s="131">
        <v>763.6</v>
      </c>
      <c r="AF53" s="131">
        <v>64169.5</v>
      </c>
      <c r="AG53" s="131">
        <v>37673.1</v>
      </c>
      <c r="AH53" s="131">
        <v>26496.400000000001</v>
      </c>
      <c r="AI53" s="131">
        <v>25949.599999999999</v>
      </c>
      <c r="AJ53" s="131">
        <v>4762.1000000000004</v>
      </c>
      <c r="AK53" s="131">
        <v>21187.5</v>
      </c>
      <c r="AL53" s="131">
        <v>365.8</v>
      </c>
      <c r="AM53" s="131">
        <v>20143.2</v>
      </c>
      <c r="AN53" s="131">
        <v>0</v>
      </c>
      <c r="AO53" s="131">
        <v>678.5</v>
      </c>
      <c r="AP53" s="131">
        <v>0</v>
      </c>
      <c r="AQ53" s="131">
        <v>0</v>
      </c>
      <c r="AR53" s="132">
        <v>-126345.19999999995</v>
      </c>
      <c r="AS53" s="132">
        <v>-164565.09999999998</v>
      </c>
      <c r="AT53" s="132">
        <v>-190514.69999999995</v>
      </c>
      <c r="AU53" s="130">
        <v>-0.97216572000000001</v>
      </c>
      <c r="AV53" s="132" t="s">
        <v>498</v>
      </c>
      <c r="AW53" s="131" t="s">
        <v>498</v>
      </c>
      <c r="AX53" s="131" t="s">
        <v>498</v>
      </c>
      <c r="AY53" s="133" t="s">
        <v>498</v>
      </c>
      <c r="AZ53" s="131">
        <v>3826595.7639713595</v>
      </c>
      <c r="BA53" s="131">
        <v>949128.53783844633</v>
      </c>
      <c r="BB53" s="133">
        <v>4775724.3018098054</v>
      </c>
      <c r="BC53" s="129">
        <v>24.117370696740284</v>
      </c>
      <c r="BD53" s="129">
        <v>1.7542177466393083</v>
      </c>
      <c r="BE53" s="129">
        <v>4.6265900917059559</v>
      </c>
      <c r="BF53" s="134">
        <v>18.292943598363632</v>
      </c>
      <c r="BG53" s="155">
        <v>19802010.600000001</v>
      </c>
    </row>
    <row r="54" spans="1:59" ht="14.5" hidden="1" outlineLevel="1" x14ac:dyDescent="0.25">
      <c r="A54" s="119"/>
      <c r="B54" s="118" t="s">
        <v>461</v>
      </c>
      <c r="C54" s="130">
        <v>520.13</v>
      </c>
      <c r="D54" s="131">
        <v>643733.4</v>
      </c>
      <c r="E54" s="131">
        <v>643711.4</v>
      </c>
      <c r="F54" s="131">
        <v>618745.59999999998</v>
      </c>
      <c r="G54" s="132">
        <v>161053.9</v>
      </c>
      <c r="H54" s="131">
        <v>28113.1</v>
      </c>
      <c r="I54" s="131">
        <v>1056.3</v>
      </c>
      <c r="J54" s="131">
        <v>104195.7</v>
      </c>
      <c r="K54" s="131">
        <v>27688.799999999999</v>
      </c>
      <c r="L54" s="131">
        <v>175158.8</v>
      </c>
      <c r="M54" s="131">
        <v>130003.9</v>
      </c>
      <c r="N54" s="131">
        <v>6377.2</v>
      </c>
      <c r="O54" s="131">
        <v>146151.79999999999</v>
      </c>
      <c r="P54" s="132">
        <v>24965.8</v>
      </c>
      <c r="Q54" s="131">
        <v>15333.9</v>
      </c>
      <c r="R54" s="131">
        <v>3731.9</v>
      </c>
      <c r="S54" s="131">
        <v>5900</v>
      </c>
      <c r="T54" s="131">
        <v>22</v>
      </c>
      <c r="U54" s="131">
        <v>905141.9</v>
      </c>
      <c r="V54" s="131">
        <v>851923.7</v>
      </c>
      <c r="W54" s="131">
        <v>346466.4</v>
      </c>
      <c r="X54" s="131">
        <v>291123.59999999998</v>
      </c>
      <c r="Y54" s="131">
        <v>55342.8</v>
      </c>
      <c r="Z54" s="131">
        <v>20820.099999999999</v>
      </c>
      <c r="AA54" s="131">
        <v>325655.59999999998</v>
      </c>
      <c r="AB54" s="131">
        <v>114946.5</v>
      </c>
      <c r="AC54" s="131">
        <v>207576.2</v>
      </c>
      <c r="AD54" s="131">
        <v>2074.1999999999998</v>
      </c>
      <c r="AE54" s="131">
        <v>1058.7</v>
      </c>
      <c r="AF54" s="131">
        <v>158981.6</v>
      </c>
      <c r="AG54" s="131">
        <v>127421.7</v>
      </c>
      <c r="AH54" s="131">
        <v>31559.9</v>
      </c>
      <c r="AI54" s="131">
        <v>53218.2</v>
      </c>
      <c r="AJ54" s="131">
        <v>8405.7999999999993</v>
      </c>
      <c r="AK54" s="131">
        <v>44812.4</v>
      </c>
      <c r="AL54" s="131">
        <v>808.8</v>
      </c>
      <c r="AM54" s="131">
        <v>41134.300000000003</v>
      </c>
      <c r="AN54" s="131">
        <v>0</v>
      </c>
      <c r="AO54" s="131">
        <v>2869.3</v>
      </c>
      <c r="AP54" s="131">
        <v>0</v>
      </c>
      <c r="AQ54" s="131">
        <v>0</v>
      </c>
      <c r="AR54" s="132">
        <v>-102426.90000000002</v>
      </c>
      <c r="AS54" s="132">
        <v>-208212.29999999993</v>
      </c>
      <c r="AT54" s="132">
        <v>-261408.5</v>
      </c>
      <c r="AU54" s="130">
        <v>-1.3339253200000001</v>
      </c>
      <c r="AV54" s="132" t="s">
        <v>498</v>
      </c>
      <c r="AW54" s="131" t="s">
        <v>498</v>
      </c>
      <c r="AX54" s="131" t="s">
        <v>498</v>
      </c>
      <c r="AY54" s="133" t="s">
        <v>498</v>
      </c>
      <c r="AZ54" s="131">
        <v>3846971.7743789675</v>
      </c>
      <c r="BA54" s="131">
        <v>897153.99920528103</v>
      </c>
      <c r="BB54" s="133">
        <v>4744125.7735842485</v>
      </c>
      <c r="BC54" s="129">
        <v>23.95779837419261</v>
      </c>
      <c r="BD54" s="129">
        <v>7.5967977941459264</v>
      </c>
      <c r="BE54" s="129">
        <v>5.8795422021674169</v>
      </c>
      <c r="BF54" s="134">
        <v>28.308694235563049</v>
      </c>
      <c r="BG54" s="155">
        <v>19802010.600000001</v>
      </c>
    </row>
    <row r="55" spans="1:59" ht="14.5" hidden="1" outlineLevel="1" x14ac:dyDescent="0.25">
      <c r="A55" s="119"/>
      <c r="B55" s="118" t="s">
        <v>462</v>
      </c>
      <c r="C55" s="130">
        <v>509.62</v>
      </c>
      <c r="D55" s="131">
        <v>859745</v>
      </c>
      <c r="E55" s="131">
        <v>859642</v>
      </c>
      <c r="F55" s="131">
        <v>795456.9</v>
      </c>
      <c r="G55" s="132">
        <v>213297.5</v>
      </c>
      <c r="H55" s="131">
        <v>36999.9</v>
      </c>
      <c r="I55" s="131">
        <v>1335.6</v>
      </c>
      <c r="J55" s="131">
        <v>137601.4</v>
      </c>
      <c r="K55" s="131">
        <v>37360.6</v>
      </c>
      <c r="L55" s="131">
        <v>222464.1</v>
      </c>
      <c r="M55" s="131">
        <v>171435.4</v>
      </c>
      <c r="N55" s="131">
        <v>8882.6</v>
      </c>
      <c r="O55" s="131">
        <v>179377.3</v>
      </c>
      <c r="P55" s="132">
        <v>64185.1</v>
      </c>
      <c r="Q55" s="131">
        <v>19730.2</v>
      </c>
      <c r="R55" s="131">
        <v>4348.7</v>
      </c>
      <c r="S55" s="131">
        <v>40106.199999999997</v>
      </c>
      <c r="T55" s="131">
        <v>103</v>
      </c>
      <c r="U55" s="131">
        <v>1152585.1000000001</v>
      </c>
      <c r="V55" s="131">
        <v>1072926.3</v>
      </c>
      <c r="W55" s="131">
        <v>445370.1</v>
      </c>
      <c r="X55" s="131">
        <v>372149.5</v>
      </c>
      <c r="Y55" s="131">
        <v>73220.600000000006</v>
      </c>
      <c r="Z55" s="131">
        <v>28519.9</v>
      </c>
      <c r="AA55" s="131">
        <v>431375.9</v>
      </c>
      <c r="AB55" s="131">
        <v>154365.6</v>
      </c>
      <c r="AC55" s="131">
        <v>273349.8</v>
      </c>
      <c r="AD55" s="131">
        <v>2243.6999999999998</v>
      </c>
      <c r="AE55" s="131">
        <v>1416.8</v>
      </c>
      <c r="AF55" s="131">
        <v>167660.4</v>
      </c>
      <c r="AG55" s="131">
        <v>134713.79999999999</v>
      </c>
      <c r="AH55" s="131">
        <v>32946.6</v>
      </c>
      <c r="AI55" s="131">
        <v>79658.8</v>
      </c>
      <c r="AJ55" s="131">
        <v>12492.3</v>
      </c>
      <c r="AK55" s="131">
        <v>67166.5</v>
      </c>
      <c r="AL55" s="131">
        <v>2033.4</v>
      </c>
      <c r="AM55" s="131">
        <v>56704.1</v>
      </c>
      <c r="AN55" s="131">
        <v>0</v>
      </c>
      <c r="AO55" s="131">
        <v>8429</v>
      </c>
      <c r="AP55" s="131">
        <v>0</v>
      </c>
      <c r="AQ55" s="131">
        <v>0</v>
      </c>
      <c r="AR55" s="132">
        <v>-125179.70000000007</v>
      </c>
      <c r="AS55" s="132">
        <v>-213284.30000000005</v>
      </c>
      <c r="AT55" s="132">
        <v>-292840.10000000009</v>
      </c>
      <c r="AU55" s="130">
        <v>-1.4943156900000001</v>
      </c>
      <c r="AV55" s="132" t="s">
        <v>498</v>
      </c>
      <c r="AW55" s="131" t="s">
        <v>498</v>
      </c>
      <c r="AX55" s="131" t="s">
        <v>498</v>
      </c>
      <c r="AY55" s="133" t="s">
        <v>498</v>
      </c>
      <c r="AZ55" s="131">
        <v>3906853.522956253</v>
      </c>
      <c r="BA55" s="131">
        <v>876453.50879735639</v>
      </c>
      <c r="BB55" s="133">
        <v>4783307.031753609</v>
      </c>
      <c r="BC55" s="129">
        <v>24.15566342416567</v>
      </c>
      <c r="BD55" s="129">
        <v>10.110820177936342</v>
      </c>
      <c r="BE55" s="129">
        <v>6.911316136222827</v>
      </c>
      <c r="BF55" s="134">
        <v>27.966832646746791</v>
      </c>
      <c r="BG55" s="155">
        <v>19802010.600000001</v>
      </c>
    </row>
    <row r="56" spans="1:59" ht="14.5" hidden="1" outlineLevel="1" x14ac:dyDescent="0.25">
      <c r="A56" s="119"/>
      <c r="B56" s="118" t="s">
        <v>463</v>
      </c>
      <c r="C56" s="130">
        <v>543.96</v>
      </c>
      <c r="D56" s="131">
        <v>1044063.1</v>
      </c>
      <c r="E56" s="131">
        <v>1043960.1</v>
      </c>
      <c r="F56" s="131">
        <v>960174.5</v>
      </c>
      <c r="G56" s="132">
        <v>269845.7</v>
      </c>
      <c r="H56" s="131">
        <v>46498.1</v>
      </c>
      <c r="I56" s="131">
        <v>1680.6</v>
      </c>
      <c r="J56" s="131">
        <v>174668</v>
      </c>
      <c r="K56" s="131">
        <v>46999</v>
      </c>
      <c r="L56" s="131">
        <v>248645.7</v>
      </c>
      <c r="M56" s="131">
        <v>208975.8</v>
      </c>
      <c r="N56" s="131">
        <v>10700.1</v>
      </c>
      <c r="O56" s="131">
        <v>222007.2</v>
      </c>
      <c r="P56" s="132">
        <v>83785.600000000006</v>
      </c>
      <c r="Q56" s="131">
        <v>24468.2</v>
      </c>
      <c r="R56" s="131">
        <v>6080.7</v>
      </c>
      <c r="S56" s="131">
        <v>53236.7</v>
      </c>
      <c r="T56" s="131">
        <v>103</v>
      </c>
      <c r="U56" s="131">
        <v>1400877.6</v>
      </c>
      <c r="V56" s="131">
        <v>1298166</v>
      </c>
      <c r="W56" s="131">
        <v>543055.30000000005</v>
      </c>
      <c r="X56" s="131">
        <v>452871.8</v>
      </c>
      <c r="Y56" s="131">
        <v>90183.5</v>
      </c>
      <c r="Z56" s="131">
        <v>37548.199999999997</v>
      </c>
      <c r="AA56" s="131">
        <v>535304.80000000005</v>
      </c>
      <c r="AB56" s="131">
        <v>193014.7</v>
      </c>
      <c r="AC56" s="131">
        <v>337667.6</v>
      </c>
      <c r="AD56" s="131">
        <v>2471.5</v>
      </c>
      <c r="AE56" s="131">
        <v>2151</v>
      </c>
      <c r="AF56" s="131">
        <v>182257.7</v>
      </c>
      <c r="AG56" s="131">
        <v>148976.79999999999</v>
      </c>
      <c r="AH56" s="131">
        <v>33280.9</v>
      </c>
      <c r="AI56" s="131">
        <v>102711.6</v>
      </c>
      <c r="AJ56" s="131">
        <v>16185.1</v>
      </c>
      <c r="AK56" s="131">
        <v>86526.5</v>
      </c>
      <c r="AL56" s="131">
        <v>2263.5</v>
      </c>
      <c r="AM56" s="131">
        <v>75572</v>
      </c>
      <c r="AN56" s="131">
        <v>0</v>
      </c>
      <c r="AO56" s="131">
        <v>8691</v>
      </c>
      <c r="AP56" s="131">
        <v>0</v>
      </c>
      <c r="AQ56" s="131">
        <v>0</v>
      </c>
      <c r="AR56" s="132">
        <v>-174556.80000000016</v>
      </c>
      <c r="AS56" s="132">
        <v>-254205.90000000002</v>
      </c>
      <c r="AT56" s="132">
        <v>-356814.50000000012</v>
      </c>
      <c r="AU56" s="130">
        <v>-1.82076671</v>
      </c>
      <c r="AV56" s="132" t="s">
        <v>498</v>
      </c>
      <c r="AW56" s="131" t="s">
        <v>498</v>
      </c>
      <c r="AX56" s="131" t="s">
        <v>498</v>
      </c>
      <c r="AY56" s="133" t="s">
        <v>498</v>
      </c>
      <c r="AZ56" s="131">
        <v>4016642.7804941335</v>
      </c>
      <c r="BA56" s="131">
        <v>932995.577797584</v>
      </c>
      <c r="BB56" s="133">
        <v>4949638.3582917172</v>
      </c>
      <c r="BC56" s="129">
        <v>24.995635333574242</v>
      </c>
      <c r="BD56" s="129">
        <v>11.592713358671404</v>
      </c>
      <c r="BE56" s="129">
        <v>7.3319467739365667</v>
      </c>
      <c r="BF56" s="134">
        <v>25.895886633106795</v>
      </c>
      <c r="BG56" s="155">
        <v>19802010.600000001</v>
      </c>
    </row>
    <row r="57" spans="1:59" ht="14.5" hidden="1" outlineLevel="1" x14ac:dyDescent="0.25">
      <c r="A57" s="119"/>
      <c r="B57" s="118" t="s">
        <v>464</v>
      </c>
      <c r="C57" s="130">
        <v>536.23</v>
      </c>
      <c r="D57" s="131">
        <v>1266376.8999999999</v>
      </c>
      <c r="E57" s="131">
        <v>1266273.8999999999</v>
      </c>
      <c r="F57" s="131">
        <v>1165301</v>
      </c>
      <c r="G57" s="132">
        <v>325205.40000000002</v>
      </c>
      <c r="H57" s="131">
        <v>56677.3</v>
      </c>
      <c r="I57" s="131">
        <v>1984.3</v>
      </c>
      <c r="J57" s="131">
        <v>210169.60000000001</v>
      </c>
      <c r="K57" s="131">
        <v>56374.2</v>
      </c>
      <c r="L57" s="131">
        <v>322669.09999999998</v>
      </c>
      <c r="M57" s="131">
        <v>246836.7</v>
      </c>
      <c r="N57" s="131">
        <v>12634.5</v>
      </c>
      <c r="O57" s="131">
        <v>257955.3</v>
      </c>
      <c r="P57" s="132">
        <v>100972.9</v>
      </c>
      <c r="Q57" s="131">
        <v>29266.799999999999</v>
      </c>
      <c r="R57" s="131">
        <v>7002.9</v>
      </c>
      <c r="S57" s="131">
        <v>64703.199999999997</v>
      </c>
      <c r="T57" s="131">
        <v>103</v>
      </c>
      <c r="U57" s="131">
        <v>1669268.5</v>
      </c>
      <c r="V57" s="131">
        <v>1535523.4</v>
      </c>
      <c r="W57" s="131">
        <v>654993.19999999995</v>
      </c>
      <c r="X57" s="131">
        <v>547794.69999999995</v>
      </c>
      <c r="Y57" s="131">
        <v>107198.5</v>
      </c>
      <c r="Z57" s="131">
        <v>46007.8</v>
      </c>
      <c r="AA57" s="131">
        <v>638784.6</v>
      </c>
      <c r="AB57" s="131">
        <v>232880.9</v>
      </c>
      <c r="AC57" s="131">
        <v>400397.1</v>
      </c>
      <c r="AD57" s="131">
        <v>2840.9</v>
      </c>
      <c r="AE57" s="131">
        <v>2665.7</v>
      </c>
      <c r="AF57" s="131">
        <v>195737.8</v>
      </c>
      <c r="AG57" s="131">
        <v>161987</v>
      </c>
      <c r="AH57" s="131">
        <v>33750.800000000003</v>
      </c>
      <c r="AI57" s="131">
        <v>133745.1</v>
      </c>
      <c r="AJ57" s="131">
        <v>20532.8</v>
      </c>
      <c r="AK57" s="131">
        <v>113212.3</v>
      </c>
      <c r="AL57" s="131">
        <v>10856</v>
      </c>
      <c r="AM57" s="131">
        <v>92587.1</v>
      </c>
      <c r="AN57" s="131">
        <v>0</v>
      </c>
      <c r="AO57" s="131">
        <v>9769.2000000000007</v>
      </c>
      <c r="AP57" s="131">
        <v>0</v>
      </c>
      <c r="AQ57" s="131">
        <v>0</v>
      </c>
      <c r="AR57" s="132">
        <v>-207153.80000000005</v>
      </c>
      <c r="AS57" s="132">
        <v>-269249.5</v>
      </c>
      <c r="AT57" s="132">
        <v>-402891.60000000009</v>
      </c>
      <c r="AU57" s="130">
        <v>-2.0558907099999999</v>
      </c>
      <c r="AV57" s="132" t="s">
        <v>498</v>
      </c>
      <c r="AW57" s="131" t="s">
        <v>498</v>
      </c>
      <c r="AX57" s="131" t="s">
        <v>498</v>
      </c>
      <c r="AY57" s="133" t="s">
        <v>498</v>
      </c>
      <c r="AZ57" s="131">
        <v>4104580.8304676488</v>
      </c>
      <c r="BA57" s="131">
        <v>920532.4055980863</v>
      </c>
      <c r="BB57" s="133">
        <v>5025113.2360657351</v>
      </c>
      <c r="BC57" s="129">
        <v>25.376782881157201</v>
      </c>
      <c r="BD57" s="129">
        <v>13.736413863571673</v>
      </c>
      <c r="BE57" s="129">
        <v>8.0121981574563943</v>
      </c>
      <c r="BF57" s="134">
        <v>27.689764275496199</v>
      </c>
      <c r="BG57" s="155">
        <v>19802010.600000001</v>
      </c>
    </row>
    <row r="58" spans="1:59" ht="14.5" hidden="1" outlineLevel="1" x14ac:dyDescent="0.25">
      <c r="A58" s="119"/>
      <c r="B58" s="118" t="s">
        <v>465</v>
      </c>
      <c r="C58" s="130">
        <v>516.15</v>
      </c>
      <c r="D58" s="131">
        <v>1483701.2</v>
      </c>
      <c r="E58" s="131">
        <v>1483552.2</v>
      </c>
      <c r="F58" s="131">
        <v>1359680.5</v>
      </c>
      <c r="G58" s="132">
        <v>384028.8</v>
      </c>
      <c r="H58" s="131">
        <v>66833.2</v>
      </c>
      <c r="I58" s="131">
        <v>2299.9</v>
      </c>
      <c r="J58" s="131">
        <v>247215.7</v>
      </c>
      <c r="K58" s="131">
        <v>67680</v>
      </c>
      <c r="L58" s="131">
        <v>384659.1</v>
      </c>
      <c r="M58" s="131">
        <v>285321.90000000002</v>
      </c>
      <c r="N58" s="131">
        <v>14620.2</v>
      </c>
      <c r="O58" s="131">
        <v>291050.5</v>
      </c>
      <c r="P58" s="132">
        <v>123871.7</v>
      </c>
      <c r="Q58" s="131">
        <v>34196.1</v>
      </c>
      <c r="R58" s="131">
        <v>10250.4</v>
      </c>
      <c r="S58" s="131">
        <v>79425.2</v>
      </c>
      <c r="T58" s="131">
        <v>149</v>
      </c>
      <c r="U58" s="131">
        <v>1943336.3000000101</v>
      </c>
      <c r="V58" s="131">
        <v>1787904.6</v>
      </c>
      <c r="W58" s="131">
        <v>752454.9</v>
      </c>
      <c r="X58" s="131">
        <v>628468.19999999995</v>
      </c>
      <c r="Y58" s="131">
        <v>123986.7</v>
      </c>
      <c r="Z58" s="131">
        <v>54960.2</v>
      </c>
      <c r="AA58" s="131">
        <v>747530.1</v>
      </c>
      <c r="AB58" s="131">
        <v>272893.90000000002</v>
      </c>
      <c r="AC58" s="131">
        <v>467639.5</v>
      </c>
      <c r="AD58" s="131">
        <v>3270.1</v>
      </c>
      <c r="AE58" s="131">
        <v>3726.6</v>
      </c>
      <c r="AF58" s="131">
        <v>232959.4</v>
      </c>
      <c r="AG58" s="131">
        <v>180708.2</v>
      </c>
      <c r="AH58" s="131">
        <v>52251.199999999997</v>
      </c>
      <c r="AI58" s="131">
        <v>155431.70000000999</v>
      </c>
      <c r="AJ58" s="131">
        <v>24189.5</v>
      </c>
      <c r="AK58" s="131">
        <v>131242.20000000999</v>
      </c>
      <c r="AL58" s="131">
        <v>11240.9</v>
      </c>
      <c r="AM58" s="131">
        <v>110146.2</v>
      </c>
      <c r="AN58" s="131">
        <v>1E-8</v>
      </c>
      <c r="AO58" s="131">
        <v>9855.1</v>
      </c>
      <c r="AP58" s="131">
        <v>0</v>
      </c>
      <c r="AQ58" s="131">
        <v>0</v>
      </c>
      <c r="AR58" s="132">
        <v>-226675.7000000102</v>
      </c>
      <c r="AS58" s="132">
        <v>-304352.40000000014</v>
      </c>
      <c r="AT58" s="132">
        <v>-459635.1000000101</v>
      </c>
      <c r="AU58" s="130">
        <v>-2.3454436099999998</v>
      </c>
      <c r="AV58" s="132" t="s">
        <v>498</v>
      </c>
      <c r="AW58" s="131" t="s">
        <v>498</v>
      </c>
      <c r="AX58" s="131" t="s">
        <v>498</v>
      </c>
      <c r="AY58" s="133" t="s">
        <v>498</v>
      </c>
      <c r="AZ58" s="131">
        <v>4116730.5638763895</v>
      </c>
      <c r="BA58" s="131">
        <v>882031.37114449381</v>
      </c>
      <c r="BB58" s="133">
        <v>4998761.9350208836</v>
      </c>
      <c r="BC58" s="129">
        <v>25.243709015189008</v>
      </c>
      <c r="BD58" s="129">
        <v>11.764555210802286</v>
      </c>
      <c r="BE58" s="129">
        <v>7.9981884761793003</v>
      </c>
      <c r="BF58" s="134">
        <v>28.290403517591077</v>
      </c>
      <c r="BG58" s="155">
        <v>19802010.600000001</v>
      </c>
    </row>
    <row r="59" spans="1:59" ht="14.5" hidden="1" outlineLevel="1" x14ac:dyDescent="0.25">
      <c r="A59" s="119"/>
      <c r="B59" s="118" t="s">
        <v>466</v>
      </c>
      <c r="C59" s="130">
        <v>506.85</v>
      </c>
      <c r="D59" s="131">
        <v>1685385.5</v>
      </c>
      <c r="E59" s="131">
        <v>1685220.5</v>
      </c>
      <c r="F59" s="131">
        <v>1532040</v>
      </c>
      <c r="G59" s="132">
        <v>442063.8</v>
      </c>
      <c r="H59" s="131">
        <v>77799.7</v>
      </c>
      <c r="I59" s="131">
        <v>2658.7</v>
      </c>
      <c r="J59" s="131">
        <v>283954.09999999998</v>
      </c>
      <c r="K59" s="131">
        <v>77651.3</v>
      </c>
      <c r="L59" s="131">
        <v>413131.1</v>
      </c>
      <c r="M59" s="131">
        <v>325445.2</v>
      </c>
      <c r="N59" s="131">
        <v>16589.2</v>
      </c>
      <c r="O59" s="131">
        <v>334810.7</v>
      </c>
      <c r="P59" s="132">
        <v>153180.5</v>
      </c>
      <c r="Q59" s="131">
        <v>39043.599999999999</v>
      </c>
      <c r="R59" s="131">
        <v>11046.3</v>
      </c>
      <c r="S59" s="131">
        <v>103090.6</v>
      </c>
      <c r="T59" s="131">
        <v>165</v>
      </c>
      <c r="U59" s="131">
        <v>2186402.1</v>
      </c>
      <c r="V59" s="131">
        <v>2021518.3</v>
      </c>
      <c r="W59" s="131">
        <v>851824.8</v>
      </c>
      <c r="X59" s="131">
        <v>711213.3</v>
      </c>
      <c r="Y59" s="131">
        <v>140611.5</v>
      </c>
      <c r="Z59" s="131">
        <v>64493.9</v>
      </c>
      <c r="AA59" s="131">
        <v>848675.8</v>
      </c>
      <c r="AB59" s="131">
        <v>312319.3</v>
      </c>
      <c r="AC59" s="131">
        <v>528727.30000000005</v>
      </c>
      <c r="AD59" s="131">
        <v>3378.3</v>
      </c>
      <c r="AE59" s="131">
        <v>4250.8999999999996</v>
      </c>
      <c r="AF59" s="131">
        <v>256523.8</v>
      </c>
      <c r="AG59" s="131">
        <v>198411.8</v>
      </c>
      <c r="AH59" s="131">
        <v>58112</v>
      </c>
      <c r="AI59" s="131">
        <v>164883.79999999999</v>
      </c>
      <c r="AJ59" s="131">
        <v>28762.9</v>
      </c>
      <c r="AK59" s="131">
        <v>136120.9</v>
      </c>
      <c r="AL59" s="131">
        <v>11465.9</v>
      </c>
      <c r="AM59" s="131">
        <v>114767.1</v>
      </c>
      <c r="AN59" s="131">
        <v>0</v>
      </c>
      <c r="AO59" s="131">
        <v>9887.9</v>
      </c>
      <c r="AP59" s="131">
        <v>0</v>
      </c>
      <c r="AQ59" s="131">
        <v>0</v>
      </c>
      <c r="AR59" s="132">
        <v>-244492.80000000005</v>
      </c>
      <c r="AS59" s="132">
        <v>-336297.80000000005</v>
      </c>
      <c r="AT59" s="132">
        <v>-501016.60000000009</v>
      </c>
      <c r="AU59" s="130">
        <v>-2.55660672</v>
      </c>
      <c r="AV59" s="132" t="s">
        <v>498</v>
      </c>
      <c r="AW59" s="131" t="s">
        <v>498</v>
      </c>
      <c r="AX59" s="131" t="s">
        <v>498</v>
      </c>
      <c r="AY59" s="133" t="s">
        <v>498</v>
      </c>
      <c r="AZ59" s="131">
        <v>4162270.4776535039</v>
      </c>
      <c r="BA59" s="131">
        <v>867553.03059756185</v>
      </c>
      <c r="BB59" s="133">
        <v>5029823.5082510654</v>
      </c>
      <c r="BC59" s="129">
        <v>25.400569719173188</v>
      </c>
      <c r="BD59" s="129">
        <v>13.652069603155281</v>
      </c>
      <c r="BE59" s="129">
        <v>7.5413301148951506</v>
      </c>
      <c r="BF59" s="134">
        <v>26.966077909192972</v>
      </c>
      <c r="BG59" s="155">
        <v>19802010.600000001</v>
      </c>
    </row>
    <row r="60" spans="1:59" ht="14.5" hidden="1" outlineLevel="1" x14ac:dyDescent="0.25">
      <c r="A60" s="119"/>
      <c r="B60" s="118" t="s">
        <v>467</v>
      </c>
      <c r="C60" s="130">
        <v>512.86</v>
      </c>
      <c r="D60" s="131">
        <v>1932858.5</v>
      </c>
      <c r="E60" s="131">
        <v>1932580.1</v>
      </c>
      <c r="F60" s="131">
        <v>1763302.7</v>
      </c>
      <c r="G60" s="132">
        <v>496006.2</v>
      </c>
      <c r="H60" s="131">
        <v>88298.4</v>
      </c>
      <c r="I60" s="131">
        <v>3000.9</v>
      </c>
      <c r="J60" s="131">
        <v>317648.2</v>
      </c>
      <c r="K60" s="131">
        <v>87058.7</v>
      </c>
      <c r="L60" s="131">
        <v>508459.6</v>
      </c>
      <c r="M60" s="131">
        <v>365128.8</v>
      </c>
      <c r="N60" s="131">
        <v>18539.2</v>
      </c>
      <c r="O60" s="131">
        <v>375168.9</v>
      </c>
      <c r="P60" s="132">
        <v>169277.4</v>
      </c>
      <c r="Q60" s="131">
        <v>44991.4</v>
      </c>
      <c r="R60" s="131">
        <v>11940.1</v>
      </c>
      <c r="S60" s="131">
        <v>112345.9</v>
      </c>
      <c r="T60" s="131">
        <v>278.39999999999998</v>
      </c>
      <c r="U60" s="131">
        <v>2542480</v>
      </c>
      <c r="V60" s="131">
        <v>2345055.4</v>
      </c>
      <c r="W60" s="131">
        <v>955471.6</v>
      </c>
      <c r="X60" s="131">
        <v>796804.3</v>
      </c>
      <c r="Y60" s="131">
        <v>158667.29999999999</v>
      </c>
      <c r="Z60" s="131">
        <v>73581.7</v>
      </c>
      <c r="AA60" s="131">
        <v>963206</v>
      </c>
      <c r="AB60" s="131">
        <v>359994.9</v>
      </c>
      <c r="AC60" s="131">
        <v>595478.1</v>
      </c>
      <c r="AD60" s="131">
        <v>3482.1</v>
      </c>
      <c r="AE60" s="131">
        <v>4250.8999999999996</v>
      </c>
      <c r="AF60" s="131">
        <v>352796.1</v>
      </c>
      <c r="AG60" s="131">
        <v>289926.5</v>
      </c>
      <c r="AH60" s="131">
        <v>62869.599999999999</v>
      </c>
      <c r="AI60" s="131">
        <v>197424.6</v>
      </c>
      <c r="AJ60" s="131">
        <v>35170.800000000003</v>
      </c>
      <c r="AK60" s="131">
        <v>162253.79999999999</v>
      </c>
      <c r="AL60" s="131">
        <v>11653.8</v>
      </c>
      <c r="AM60" s="131">
        <v>138518.70000000001</v>
      </c>
      <c r="AN60" s="131">
        <v>0</v>
      </c>
      <c r="AO60" s="131">
        <v>12081.3</v>
      </c>
      <c r="AP60" s="131">
        <v>0</v>
      </c>
      <c r="AQ60" s="131">
        <v>0</v>
      </c>
      <c r="AR60" s="132">
        <v>-256825.39999999991</v>
      </c>
      <c r="AS60" s="132">
        <v>-412475.29999999981</v>
      </c>
      <c r="AT60" s="132">
        <v>-609621.5</v>
      </c>
      <c r="AU60" s="130">
        <v>-3.11079997</v>
      </c>
      <c r="AV60" s="132" t="s">
        <v>498</v>
      </c>
      <c r="AW60" s="131" t="s">
        <v>498</v>
      </c>
      <c r="AX60" s="131" t="s">
        <v>498</v>
      </c>
      <c r="AY60" s="133" t="s">
        <v>498</v>
      </c>
      <c r="AZ60" s="131">
        <v>4216133.1975254742</v>
      </c>
      <c r="BA60" s="131">
        <v>1135111.824821431</v>
      </c>
      <c r="BB60" s="133">
        <v>5351245.0223469054</v>
      </c>
      <c r="BC60" s="129">
        <v>27.023745873294828</v>
      </c>
      <c r="BD60" s="129">
        <v>15.466698245176103</v>
      </c>
      <c r="BE60" s="129">
        <v>7.7650404329630911</v>
      </c>
      <c r="BF60" s="134">
        <v>28.835638940495016</v>
      </c>
      <c r="BG60" s="155">
        <v>19802010.600000001</v>
      </c>
    </row>
    <row r="61" spans="1:59" ht="14.5" hidden="1" outlineLevel="1" x14ac:dyDescent="0.25">
      <c r="A61" s="119"/>
      <c r="B61" s="118" t="s">
        <v>468</v>
      </c>
      <c r="C61" s="130">
        <v>515.66</v>
      </c>
      <c r="D61" s="131">
        <v>2158968.1</v>
      </c>
      <c r="E61" s="131">
        <v>2157734.2000000002</v>
      </c>
      <c r="F61" s="131">
        <v>1960731.2</v>
      </c>
      <c r="G61" s="132">
        <v>552908</v>
      </c>
      <c r="H61" s="131">
        <v>100124.9</v>
      </c>
      <c r="I61" s="131">
        <v>3349.2</v>
      </c>
      <c r="J61" s="131">
        <v>352114</v>
      </c>
      <c r="K61" s="131">
        <v>97319.9</v>
      </c>
      <c r="L61" s="131">
        <v>576692.6</v>
      </c>
      <c r="M61" s="131">
        <v>403138.3</v>
      </c>
      <c r="N61" s="131">
        <v>20901.400000000001</v>
      </c>
      <c r="O61" s="131">
        <v>407090.9</v>
      </c>
      <c r="P61" s="132">
        <v>197003</v>
      </c>
      <c r="Q61" s="131">
        <v>50084.7</v>
      </c>
      <c r="R61" s="131">
        <v>19008.5</v>
      </c>
      <c r="S61" s="131">
        <v>127909.8</v>
      </c>
      <c r="T61" s="131">
        <v>1233.9000000000001</v>
      </c>
      <c r="U61" s="131">
        <v>2803775.9</v>
      </c>
      <c r="V61" s="131">
        <v>2575721.9</v>
      </c>
      <c r="W61" s="131">
        <v>1055564</v>
      </c>
      <c r="X61" s="131">
        <v>880393.6</v>
      </c>
      <c r="Y61" s="131">
        <v>175170.4</v>
      </c>
      <c r="Z61" s="131">
        <v>83651.600000000006</v>
      </c>
      <c r="AA61" s="131">
        <v>1077280.8</v>
      </c>
      <c r="AB61" s="131">
        <v>402852.2</v>
      </c>
      <c r="AC61" s="131">
        <v>665145.30000000005</v>
      </c>
      <c r="AD61" s="131">
        <v>3611.8</v>
      </c>
      <c r="AE61" s="131">
        <v>5671.5</v>
      </c>
      <c r="AF61" s="131">
        <v>359225.5</v>
      </c>
      <c r="AG61" s="131">
        <v>295879.40000000002</v>
      </c>
      <c r="AH61" s="131">
        <v>63346.1</v>
      </c>
      <c r="AI61" s="131">
        <v>228054</v>
      </c>
      <c r="AJ61" s="131">
        <v>41355.1</v>
      </c>
      <c r="AK61" s="131">
        <v>186698.9</v>
      </c>
      <c r="AL61" s="131">
        <v>12750.7</v>
      </c>
      <c r="AM61" s="131">
        <v>161729</v>
      </c>
      <c r="AN61" s="131">
        <v>0</v>
      </c>
      <c r="AO61" s="131">
        <v>12219.2</v>
      </c>
      <c r="AP61" s="131">
        <v>0</v>
      </c>
      <c r="AQ61" s="131">
        <v>0</v>
      </c>
      <c r="AR61" s="132">
        <v>-285582.29999999981</v>
      </c>
      <c r="AS61" s="132">
        <v>-417987.69999999972</v>
      </c>
      <c r="AT61" s="132">
        <v>-644807.79999999981</v>
      </c>
      <c r="AU61" s="130">
        <v>-3.2903499699999998</v>
      </c>
      <c r="AV61" s="132" t="s">
        <v>498</v>
      </c>
      <c r="AW61" s="131" t="s">
        <v>498</v>
      </c>
      <c r="AX61" s="131" t="s">
        <v>498</v>
      </c>
      <c r="AY61" s="133" t="s">
        <v>498</v>
      </c>
      <c r="AZ61" s="131">
        <v>4386302.1592715625</v>
      </c>
      <c r="BA61" s="131">
        <v>1141092.7168272512</v>
      </c>
      <c r="BB61" s="133">
        <v>5527394.8760988135</v>
      </c>
      <c r="BC61" s="129">
        <v>27.913301269007569</v>
      </c>
      <c r="BD61" s="129">
        <v>14.511965825165385</v>
      </c>
      <c r="BE61" s="129">
        <v>8.1338169716060413</v>
      </c>
      <c r="BF61" s="134">
        <v>29.412119315488017</v>
      </c>
      <c r="BG61" s="155">
        <v>19802010.600000001</v>
      </c>
    </row>
    <row r="62" spans="1:59" ht="14.5" hidden="1" outlineLevel="1" x14ac:dyDescent="0.25">
      <c r="A62" s="119"/>
      <c r="B62" s="118" t="s">
        <v>469</v>
      </c>
      <c r="C62" s="130">
        <v>506.68</v>
      </c>
      <c r="D62" s="131">
        <v>2366517.6</v>
      </c>
      <c r="E62" s="131">
        <v>2365228.2000000002</v>
      </c>
      <c r="F62" s="131">
        <v>2146150.5</v>
      </c>
      <c r="G62" s="132">
        <v>621348.5</v>
      </c>
      <c r="H62" s="131">
        <v>113354.1</v>
      </c>
      <c r="I62" s="131">
        <v>3696.3</v>
      </c>
      <c r="J62" s="131">
        <v>394413.9</v>
      </c>
      <c r="K62" s="131">
        <v>109884.2</v>
      </c>
      <c r="L62" s="131">
        <v>608049.6</v>
      </c>
      <c r="M62" s="131">
        <v>443486</v>
      </c>
      <c r="N62" s="131">
        <v>22926.1</v>
      </c>
      <c r="O62" s="131">
        <v>450340.3</v>
      </c>
      <c r="P62" s="132">
        <v>219077.69999999998</v>
      </c>
      <c r="Q62" s="131">
        <v>55475.5</v>
      </c>
      <c r="R62" s="131">
        <v>20215.400000000001</v>
      </c>
      <c r="S62" s="131">
        <v>143386.79999999999</v>
      </c>
      <c r="T62" s="131">
        <v>1289.4000000000001</v>
      </c>
      <c r="U62" s="131">
        <v>3127593.4</v>
      </c>
      <c r="V62" s="131">
        <v>2839864.4</v>
      </c>
      <c r="W62" s="131">
        <v>1160531</v>
      </c>
      <c r="X62" s="131">
        <v>965697.3</v>
      </c>
      <c r="Y62" s="131">
        <v>194833.7</v>
      </c>
      <c r="Z62" s="131">
        <v>96645.1</v>
      </c>
      <c r="AA62" s="131">
        <v>1205633.8999999999</v>
      </c>
      <c r="AB62" s="131">
        <v>447073</v>
      </c>
      <c r="AC62" s="131">
        <v>748755.4</v>
      </c>
      <c r="AD62" s="131">
        <v>3803.2</v>
      </c>
      <c r="AE62" s="131">
        <v>6002.3</v>
      </c>
      <c r="AF62" s="131">
        <v>377054.4</v>
      </c>
      <c r="AG62" s="131">
        <v>312482.5</v>
      </c>
      <c r="AH62" s="131">
        <v>64571.9</v>
      </c>
      <c r="AI62" s="131">
        <v>287729</v>
      </c>
      <c r="AJ62" s="131">
        <v>46313.7</v>
      </c>
      <c r="AK62" s="131">
        <v>241415.3</v>
      </c>
      <c r="AL62" s="131">
        <v>13468.6</v>
      </c>
      <c r="AM62" s="131">
        <v>213666.7</v>
      </c>
      <c r="AN62" s="131">
        <v>0</v>
      </c>
      <c r="AO62" s="131">
        <v>14280</v>
      </c>
      <c r="AP62" s="131">
        <v>0</v>
      </c>
      <c r="AQ62" s="131">
        <v>0</v>
      </c>
      <c r="AR62" s="132">
        <v>-384021.39999999991</v>
      </c>
      <c r="AS62" s="132">
        <v>-474636.19999999972</v>
      </c>
      <c r="AT62" s="132">
        <v>-761075.79999999981</v>
      </c>
      <c r="AU62" s="130">
        <v>-3.8836467799999999</v>
      </c>
      <c r="AV62" s="132" t="s">
        <v>498</v>
      </c>
      <c r="AW62" s="131" t="s">
        <v>498</v>
      </c>
      <c r="AX62" s="131" t="s">
        <v>498</v>
      </c>
      <c r="AY62" s="133" t="s">
        <v>498</v>
      </c>
      <c r="AZ62" s="131">
        <v>4339251.800908058</v>
      </c>
      <c r="BA62" s="131">
        <v>1117081.1388854533</v>
      </c>
      <c r="BB62" s="133">
        <v>5456332.9397935113</v>
      </c>
      <c r="BC62" s="129">
        <v>27.554439041626971</v>
      </c>
      <c r="BD62" s="129">
        <v>15.114434609531546</v>
      </c>
      <c r="BE62" s="129">
        <v>9.1996932849391495</v>
      </c>
      <c r="BF62" s="134">
        <v>28.332104388764908</v>
      </c>
      <c r="BG62" s="155">
        <v>19802010.600000001</v>
      </c>
    </row>
    <row r="63" spans="1:59" ht="14.5" collapsed="1" x14ac:dyDescent="0.25">
      <c r="A63" s="120">
        <v>2010</v>
      </c>
      <c r="B63" s="118" t="s">
        <v>470</v>
      </c>
      <c r="C63" s="135">
        <v>512.5</v>
      </c>
      <c r="D63" s="136">
        <v>2730099.8</v>
      </c>
      <c r="E63" s="136">
        <v>2728810.4</v>
      </c>
      <c r="F63" s="136">
        <v>2480607.4</v>
      </c>
      <c r="G63" s="137">
        <v>686661.7</v>
      </c>
      <c r="H63" s="136">
        <v>126123</v>
      </c>
      <c r="I63" s="136">
        <v>3990.3</v>
      </c>
      <c r="J63" s="136">
        <v>434303.2</v>
      </c>
      <c r="K63" s="136">
        <v>122245.2</v>
      </c>
      <c r="L63" s="136">
        <v>752171.4</v>
      </c>
      <c r="M63" s="136">
        <v>486881.5</v>
      </c>
      <c r="N63" s="136">
        <v>24723.599999999999</v>
      </c>
      <c r="O63" s="136">
        <v>530169.19999999995</v>
      </c>
      <c r="P63" s="137">
        <v>248203</v>
      </c>
      <c r="Q63" s="136">
        <v>61241.9</v>
      </c>
      <c r="R63" s="136">
        <v>25643.200000000001</v>
      </c>
      <c r="S63" s="136">
        <v>161317.9</v>
      </c>
      <c r="T63" s="136">
        <v>1289.4000000000001</v>
      </c>
      <c r="U63" s="136">
        <v>3724382.5</v>
      </c>
      <c r="V63" s="136">
        <v>3275676.9</v>
      </c>
      <c r="W63" s="136">
        <v>1349158.3</v>
      </c>
      <c r="X63" s="136">
        <v>1133809.1000000001</v>
      </c>
      <c r="Y63" s="136">
        <v>215349.2</v>
      </c>
      <c r="Z63" s="136">
        <v>120675.7</v>
      </c>
      <c r="AA63" s="136">
        <v>1404301.7</v>
      </c>
      <c r="AB63" s="136">
        <v>525665.69999999995</v>
      </c>
      <c r="AC63" s="136">
        <v>852993.8</v>
      </c>
      <c r="AD63" s="136">
        <v>3890.1</v>
      </c>
      <c r="AE63" s="136">
        <v>21752.1</v>
      </c>
      <c r="AF63" s="136">
        <v>401541.2</v>
      </c>
      <c r="AG63" s="136">
        <v>336638.8</v>
      </c>
      <c r="AH63" s="136">
        <v>64902.400000000001</v>
      </c>
      <c r="AI63" s="136">
        <v>448705.6</v>
      </c>
      <c r="AJ63" s="136">
        <v>64385.7</v>
      </c>
      <c r="AK63" s="136">
        <v>384319.9</v>
      </c>
      <c r="AL63" s="136">
        <v>18400</v>
      </c>
      <c r="AM63" s="136">
        <v>339641.7</v>
      </c>
      <c r="AN63" s="136">
        <v>0</v>
      </c>
      <c r="AO63" s="136">
        <v>26278.2</v>
      </c>
      <c r="AP63" s="136">
        <v>0</v>
      </c>
      <c r="AQ63" s="136">
        <v>0</v>
      </c>
      <c r="AR63" s="137">
        <v>-592741.5</v>
      </c>
      <c r="AS63" s="137">
        <v>-546866.5</v>
      </c>
      <c r="AT63" s="137">
        <v>-994282.70000000019</v>
      </c>
      <c r="AU63" s="135">
        <v>-5.0736638899999997</v>
      </c>
      <c r="AV63" s="137" t="s">
        <v>498</v>
      </c>
      <c r="AW63" s="136" t="s">
        <v>498</v>
      </c>
      <c r="AX63" s="136" t="s">
        <v>498</v>
      </c>
      <c r="AY63" s="138" t="s">
        <v>498</v>
      </c>
      <c r="AZ63" s="136">
        <v>4420051.5405248813</v>
      </c>
      <c r="BA63" s="136">
        <v>1141241.4864473299</v>
      </c>
      <c r="BB63" s="138">
        <v>5561293.026972211</v>
      </c>
      <c r="BC63" s="139">
        <v>28.084486668097281</v>
      </c>
      <c r="BD63" s="139">
        <v>15.669803306555053</v>
      </c>
      <c r="BE63" s="139">
        <v>12.047785102631106</v>
      </c>
      <c r="BF63" s="140">
        <v>30.322065474770415</v>
      </c>
      <c r="BG63" s="156">
        <v>19802010.600000001</v>
      </c>
    </row>
    <row r="64" spans="1:59" ht="14.5" hidden="1" outlineLevel="1" x14ac:dyDescent="0.25">
      <c r="A64" s="117"/>
      <c r="B64" s="118" t="s">
        <v>459</v>
      </c>
      <c r="C64" s="123">
        <v>503.84</v>
      </c>
      <c r="D64" s="124">
        <v>211210.4</v>
      </c>
      <c r="E64" s="124">
        <v>211210.4</v>
      </c>
      <c r="F64" s="124">
        <v>203685.6</v>
      </c>
      <c r="G64" s="125">
        <v>52878</v>
      </c>
      <c r="H64" s="124">
        <v>9547.6</v>
      </c>
      <c r="I64" s="124">
        <v>308.8</v>
      </c>
      <c r="J64" s="124">
        <v>33085.4</v>
      </c>
      <c r="K64" s="124">
        <v>9936.2000000000007</v>
      </c>
      <c r="L64" s="124">
        <v>46074.400000000001</v>
      </c>
      <c r="M64" s="124">
        <v>50558</v>
      </c>
      <c r="N64" s="124">
        <v>2990.5</v>
      </c>
      <c r="O64" s="124">
        <v>51184.7</v>
      </c>
      <c r="P64" s="125">
        <v>7524.8</v>
      </c>
      <c r="Q64" s="124">
        <v>5736.1</v>
      </c>
      <c r="R64" s="124">
        <v>1765.4</v>
      </c>
      <c r="S64" s="124">
        <v>23.3</v>
      </c>
      <c r="T64" s="124">
        <v>0</v>
      </c>
      <c r="U64" s="124">
        <v>347703.3</v>
      </c>
      <c r="V64" s="124">
        <v>346051.7</v>
      </c>
      <c r="W64" s="124">
        <v>174509.9</v>
      </c>
      <c r="X64" s="124">
        <v>159445.6</v>
      </c>
      <c r="Y64" s="124">
        <v>15064.3</v>
      </c>
      <c r="Z64" s="124">
        <v>2414</v>
      </c>
      <c r="AA64" s="124">
        <v>128699.1</v>
      </c>
      <c r="AB64" s="124">
        <v>40821.800000000003</v>
      </c>
      <c r="AC64" s="124">
        <v>86558.8</v>
      </c>
      <c r="AD64" s="124">
        <v>1318.5</v>
      </c>
      <c r="AE64" s="124">
        <v>0</v>
      </c>
      <c r="AF64" s="124">
        <v>40428.699999999997</v>
      </c>
      <c r="AG64" s="124">
        <v>22804.3</v>
      </c>
      <c r="AH64" s="124">
        <v>17624.400000000001</v>
      </c>
      <c r="AI64" s="124">
        <v>1651.6</v>
      </c>
      <c r="AJ64" s="124">
        <v>1538</v>
      </c>
      <c r="AK64" s="124">
        <v>113.6</v>
      </c>
      <c r="AL64" s="124">
        <v>0</v>
      </c>
      <c r="AM64" s="124">
        <v>113.6</v>
      </c>
      <c r="AN64" s="124">
        <v>0</v>
      </c>
      <c r="AO64" s="124">
        <v>0</v>
      </c>
      <c r="AP64" s="124">
        <v>0</v>
      </c>
      <c r="AQ64" s="124">
        <v>0</v>
      </c>
      <c r="AR64" s="125">
        <v>-96064.199999999983</v>
      </c>
      <c r="AS64" s="125">
        <v>-134841.30000000002</v>
      </c>
      <c r="AT64" s="125">
        <v>-136492.9</v>
      </c>
      <c r="AU64" s="123">
        <v>-0.63122411</v>
      </c>
      <c r="AV64" s="125" t="s">
        <v>498</v>
      </c>
      <c r="AW64" s="124" t="s">
        <v>498</v>
      </c>
      <c r="AX64" s="124" t="s">
        <v>498</v>
      </c>
      <c r="AY64" s="126" t="s">
        <v>498</v>
      </c>
      <c r="AZ64" s="124">
        <v>4480622.445185706</v>
      </c>
      <c r="BA64" s="131">
        <v>1115019.818681275</v>
      </c>
      <c r="BB64" s="126">
        <v>5595642.2638669815</v>
      </c>
      <c r="BC64" s="129">
        <v>25.877567914469324</v>
      </c>
      <c r="BD64" s="127">
        <v>1.4999336822862475</v>
      </c>
      <c r="BE64" s="127">
        <v>0.47500268188423861</v>
      </c>
      <c r="BF64" s="128">
        <v>22.62035215056931</v>
      </c>
      <c r="BG64" s="157">
        <v>21623524.600000001</v>
      </c>
    </row>
    <row r="65" spans="1:59" ht="14.5" hidden="1" outlineLevel="1" x14ac:dyDescent="0.25">
      <c r="A65" s="119"/>
      <c r="B65" s="118" t="s">
        <v>460</v>
      </c>
      <c r="C65" s="130">
        <v>502.44</v>
      </c>
      <c r="D65" s="131">
        <v>389952.7</v>
      </c>
      <c r="E65" s="131">
        <v>389952.7</v>
      </c>
      <c r="F65" s="131">
        <v>375665.5</v>
      </c>
      <c r="G65" s="132">
        <v>107098.80000000002</v>
      </c>
      <c r="H65" s="131">
        <v>20102.8</v>
      </c>
      <c r="I65" s="131">
        <v>597.29999999999995</v>
      </c>
      <c r="J65" s="131">
        <v>66958.600000000006</v>
      </c>
      <c r="K65" s="131">
        <v>19440.099999999999</v>
      </c>
      <c r="L65" s="131">
        <v>74597.7</v>
      </c>
      <c r="M65" s="131">
        <v>98808.2</v>
      </c>
      <c r="N65" s="131">
        <v>4726.3</v>
      </c>
      <c r="O65" s="131">
        <v>90434.5</v>
      </c>
      <c r="P65" s="132">
        <v>14287.2</v>
      </c>
      <c r="Q65" s="131">
        <v>10854.3</v>
      </c>
      <c r="R65" s="131">
        <v>2753.2</v>
      </c>
      <c r="S65" s="131">
        <v>679.7</v>
      </c>
      <c r="T65" s="131">
        <v>0</v>
      </c>
      <c r="U65" s="131">
        <v>620879.69999999995</v>
      </c>
      <c r="V65" s="131">
        <v>599936.4</v>
      </c>
      <c r="W65" s="131">
        <v>290116.5</v>
      </c>
      <c r="X65" s="131">
        <v>242110.1</v>
      </c>
      <c r="Y65" s="131">
        <v>48006.400000000001</v>
      </c>
      <c r="Z65" s="131">
        <v>9287.4</v>
      </c>
      <c r="AA65" s="131">
        <v>241969</v>
      </c>
      <c r="AB65" s="131">
        <v>82841.5</v>
      </c>
      <c r="AC65" s="131">
        <v>156672.1</v>
      </c>
      <c r="AD65" s="131">
        <v>1713.6</v>
      </c>
      <c r="AE65" s="131">
        <v>741.8</v>
      </c>
      <c r="AF65" s="131">
        <v>58563.5</v>
      </c>
      <c r="AG65" s="131">
        <v>34973.199999999997</v>
      </c>
      <c r="AH65" s="131">
        <v>23590.3</v>
      </c>
      <c r="AI65" s="131">
        <v>20943.3</v>
      </c>
      <c r="AJ65" s="131">
        <v>3332</v>
      </c>
      <c r="AK65" s="131">
        <v>17611.3</v>
      </c>
      <c r="AL65" s="131">
        <v>560.29999999999995</v>
      </c>
      <c r="AM65" s="131">
        <v>17051</v>
      </c>
      <c r="AN65" s="131">
        <v>0</v>
      </c>
      <c r="AO65" s="131">
        <v>0</v>
      </c>
      <c r="AP65" s="131">
        <v>0</v>
      </c>
      <c r="AQ65" s="131">
        <v>0</v>
      </c>
      <c r="AR65" s="132">
        <v>-172363.49999999994</v>
      </c>
      <c r="AS65" s="132">
        <v>-209983.7</v>
      </c>
      <c r="AT65" s="132">
        <v>-230926.99999999994</v>
      </c>
      <c r="AU65" s="130">
        <v>-1.06794338</v>
      </c>
      <c r="AV65" s="132" t="s">
        <v>498</v>
      </c>
      <c r="AW65" s="131" t="s">
        <v>498</v>
      </c>
      <c r="AX65" s="131" t="s">
        <v>498</v>
      </c>
      <c r="AY65" s="133" t="s">
        <v>498</v>
      </c>
      <c r="AZ65" s="131">
        <v>4609942.5417527137</v>
      </c>
      <c r="BA65" s="131">
        <v>985951.87771680823</v>
      </c>
      <c r="BB65" s="133">
        <v>5595894.4194695223</v>
      </c>
      <c r="BC65" s="129">
        <v>25.878734031497906</v>
      </c>
      <c r="BD65" s="129">
        <v>5.2887841153413717</v>
      </c>
      <c r="BE65" s="129">
        <v>3.3731655262686155</v>
      </c>
      <c r="BF65" s="134">
        <v>19.857479592882495</v>
      </c>
      <c r="BG65" s="155">
        <v>21623524.600000001</v>
      </c>
    </row>
    <row r="66" spans="1:59" ht="14.5" hidden="1" outlineLevel="1" x14ac:dyDescent="0.25">
      <c r="A66" s="119"/>
      <c r="B66" s="118" t="s">
        <v>461</v>
      </c>
      <c r="C66" s="130">
        <v>500.34</v>
      </c>
      <c r="D66" s="131">
        <v>671467.2</v>
      </c>
      <c r="E66" s="131">
        <v>671451.7</v>
      </c>
      <c r="F66" s="131">
        <v>635879.5</v>
      </c>
      <c r="G66" s="132">
        <v>175101.6</v>
      </c>
      <c r="H66" s="131">
        <v>31920</v>
      </c>
      <c r="I66" s="131">
        <v>932.3</v>
      </c>
      <c r="J66" s="131">
        <v>108389.4</v>
      </c>
      <c r="K66" s="131">
        <v>33859.9</v>
      </c>
      <c r="L66" s="131">
        <v>181791.9</v>
      </c>
      <c r="M66" s="131">
        <v>140663.20000000001</v>
      </c>
      <c r="N66" s="131">
        <v>6751.3</v>
      </c>
      <c r="O66" s="131">
        <v>131571.5</v>
      </c>
      <c r="P66" s="132">
        <v>35572.199999999997</v>
      </c>
      <c r="Q66" s="131">
        <v>16034.9</v>
      </c>
      <c r="R66" s="131">
        <v>4470.3</v>
      </c>
      <c r="S66" s="131">
        <v>15067</v>
      </c>
      <c r="T66" s="131">
        <v>15.5</v>
      </c>
      <c r="U66" s="131">
        <v>987650</v>
      </c>
      <c r="V66" s="131">
        <v>934509.4</v>
      </c>
      <c r="W66" s="131">
        <v>391579.2</v>
      </c>
      <c r="X66" s="131">
        <v>326493</v>
      </c>
      <c r="Y66" s="131">
        <v>65086.2</v>
      </c>
      <c r="Z66" s="131">
        <v>20712.8</v>
      </c>
      <c r="AA66" s="131">
        <v>356460.5</v>
      </c>
      <c r="AB66" s="131">
        <v>124536.5</v>
      </c>
      <c r="AC66" s="131">
        <v>229263.8</v>
      </c>
      <c r="AD66" s="131">
        <v>1918.4</v>
      </c>
      <c r="AE66" s="131">
        <v>741.8</v>
      </c>
      <c r="AF66" s="131">
        <v>165756.9</v>
      </c>
      <c r="AG66" s="131">
        <v>137639.5</v>
      </c>
      <c r="AH66" s="131">
        <v>28117.4</v>
      </c>
      <c r="AI66" s="131">
        <v>53140.6</v>
      </c>
      <c r="AJ66" s="131">
        <v>7502.4</v>
      </c>
      <c r="AK66" s="131">
        <v>45638.2</v>
      </c>
      <c r="AL66" s="131">
        <v>859</v>
      </c>
      <c r="AM66" s="131">
        <v>43683.8</v>
      </c>
      <c r="AN66" s="131">
        <v>0</v>
      </c>
      <c r="AO66" s="131">
        <v>1095.4000000000001</v>
      </c>
      <c r="AP66" s="131">
        <v>0</v>
      </c>
      <c r="AQ66" s="131">
        <v>0</v>
      </c>
      <c r="AR66" s="132">
        <v>-150425.90000000002</v>
      </c>
      <c r="AS66" s="132">
        <v>-263057.70000000007</v>
      </c>
      <c r="AT66" s="132">
        <v>-316182.80000000005</v>
      </c>
      <c r="AU66" s="130">
        <v>-1.46221676</v>
      </c>
      <c r="AV66" s="132" t="s">
        <v>498</v>
      </c>
      <c r="AW66" s="131" t="s">
        <v>498</v>
      </c>
      <c r="AX66" s="131" t="s">
        <v>498</v>
      </c>
      <c r="AY66" s="133" t="s">
        <v>498</v>
      </c>
      <c r="AZ66" s="131">
        <v>4682373.0479590334</v>
      </c>
      <c r="BA66" s="131">
        <v>980167.09801091999</v>
      </c>
      <c r="BB66" s="133">
        <v>5662540.1459699534</v>
      </c>
      <c r="BC66" s="129">
        <v>26.186943390209166</v>
      </c>
      <c r="BD66" s="129">
        <v>4.3094312140502522</v>
      </c>
      <c r="BE66" s="129">
        <v>5.3805092897281419</v>
      </c>
      <c r="BF66" s="134">
        <v>28.589048711273122</v>
      </c>
      <c r="BG66" s="155">
        <v>21623524.600000001</v>
      </c>
    </row>
    <row r="67" spans="1:59" ht="14.5" hidden="1" outlineLevel="1" x14ac:dyDescent="0.25">
      <c r="A67" s="119"/>
      <c r="B67" s="118" t="s">
        <v>462</v>
      </c>
      <c r="C67" s="130">
        <v>501.23</v>
      </c>
      <c r="D67" s="131">
        <v>879415.4</v>
      </c>
      <c r="E67" s="131">
        <v>879399.9</v>
      </c>
      <c r="F67" s="131">
        <v>836596.8</v>
      </c>
      <c r="G67" s="132">
        <v>229991</v>
      </c>
      <c r="H67" s="131">
        <v>41725.5</v>
      </c>
      <c r="I67" s="131">
        <v>1224.3</v>
      </c>
      <c r="J67" s="131">
        <v>141962</v>
      </c>
      <c r="K67" s="131">
        <v>45079.199999999997</v>
      </c>
      <c r="L67" s="131">
        <v>239122.8</v>
      </c>
      <c r="M67" s="131">
        <v>181324.2</v>
      </c>
      <c r="N67" s="131">
        <v>9089.4</v>
      </c>
      <c r="O67" s="131">
        <v>177069.4</v>
      </c>
      <c r="P67" s="132">
        <v>42803.1</v>
      </c>
      <c r="Q67" s="131">
        <v>21889.9</v>
      </c>
      <c r="R67" s="131">
        <v>5537.6</v>
      </c>
      <c r="S67" s="131">
        <v>15375.6</v>
      </c>
      <c r="T67" s="131">
        <v>15.5</v>
      </c>
      <c r="U67" s="131">
        <v>1249740.6000001</v>
      </c>
      <c r="V67" s="131">
        <v>1185643.1000000001</v>
      </c>
      <c r="W67" s="131">
        <v>503805.2</v>
      </c>
      <c r="X67" s="131">
        <v>419422.3</v>
      </c>
      <c r="Y67" s="131">
        <v>84382.9</v>
      </c>
      <c r="Z67" s="131">
        <v>30660.799999999999</v>
      </c>
      <c r="AA67" s="131">
        <v>476386.9</v>
      </c>
      <c r="AB67" s="131">
        <v>168484.1</v>
      </c>
      <c r="AC67" s="131">
        <v>304446.59999999998</v>
      </c>
      <c r="AD67" s="131">
        <v>2165.6999999999998</v>
      </c>
      <c r="AE67" s="131">
        <v>1290.5</v>
      </c>
      <c r="AF67" s="131">
        <v>174790.2</v>
      </c>
      <c r="AG67" s="131">
        <v>143871.6</v>
      </c>
      <c r="AH67" s="131">
        <v>30918.6</v>
      </c>
      <c r="AI67" s="131">
        <v>64097.500000100001</v>
      </c>
      <c r="AJ67" s="131">
        <v>10178.5</v>
      </c>
      <c r="AK67" s="131">
        <v>53919.000000100001</v>
      </c>
      <c r="AL67" s="131">
        <v>1099.9000000000001</v>
      </c>
      <c r="AM67" s="131">
        <v>50400.2</v>
      </c>
      <c r="AN67" s="131">
        <v>9.9999999999999995E-8</v>
      </c>
      <c r="AO67" s="131">
        <v>2418.9</v>
      </c>
      <c r="AP67" s="131">
        <v>0</v>
      </c>
      <c r="AQ67" s="131">
        <v>0</v>
      </c>
      <c r="AR67" s="132">
        <v>-195535.0000001</v>
      </c>
      <c r="AS67" s="132">
        <v>-306243.20000000007</v>
      </c>
      <c r="AT67" s="132">
        <v>-370325.20000009995</v>
      </c>
      <c r="AU67" s="130">
        <v>-1.7126033199999999</v>
      </c>
      <c r="AV67" s="132" t="s">
        <v>498</v>
      </c>
      <c r="AW67" s="131" t="s">
        <v>498</v>
      </c>
      <c r="AX67" s="131" t="s">
        <v>498</v>
      </c>
      <c r="AY67" s="133" t="s">
        <v>498</v>
      </c>
      <c r="AZ67" s="131">
        <v>4755181.7794192163</v>
      </c>
      <c r="BA67" s="131">
        <v>981358.80830937624</v>
      </c>
      <c r="BB67" s="133">
        <v>5736540.5877285926</v>
      </c>
      <c r="BC67" s="129">
        <v>26.529165313450299</v>
      </c>
      <c r="BD67" s="129">
        <v>2.2983870029616993</v>
      </c>
      <c r="BE67" s="129">
        <v>5.1288643419358282</v>
      </c>
      <c r="BF67" s="134">
        <v>28.582801177341338</v>
      </c>
      <c r="BG67" s="155">
        <v>21623524.600000001</v>
      </c>
    </row>
    <row r="68" spans="1:59" ht="14.5" hidden="1" outlineLevel="1" x14ac:dyDescent="0.25">
      <c r="A68" s="119"/>
      <c r="B68" s="118" t="s">
        <v>463</v>
      </c>
      <c r="C68" s="130">
        <v>509.62</v>
      </c>
      <c r="D68" s="131">
        <v>1107253.6000000001</v>
      </c>
      <c r="E68" s="131">
        <v>1107238.1000000001</v>
      </c>
      <c r="F68" s="131">
        <v>1018065.8</v>
      </c>
      <c r="G68" s="132">
        <v>299605.09999999998</v>
      </c>
      <c r="H68" s="131">
        <v>54087.4</v>
      </c>
      <c r="I68" s="131">
        <v>1589.5</v>
      </c>
      <c r="J68" s="131">
        <v>185698</v>
      </c>
      <c r="K68" s="131">
        <v>58230.2</v>
      </c>
      <c r="L68" s="131">
        <v>270616.3</v>
      </c>
      <c r="M68" s="131">
        <v>222480.4</v>
      </c>
      <c r="N68" s="131">
        <v>11345.5</v>
      </c>
      <c r="O68" s="131">
        <v>214018.5</v>
      </c>
      <c r="P68" s="132">
        <v>89172.3</v>
      </c>
      <c r="Q68" s="131">
        <v>27284.5</v>
      </c>
      <c r="R68" s="131">
        <v>6718</v>
      </c>
      <c r="S68" s="131">
        <v>55169.8</v>
      </c>
      <c r="T68" s="131">
        <v>15.5</v>
      </c>
      <c r="U68" s="131">
        <v>1540700</v>
      </c>
      <c r="V68" s="131">
        <v>1440604.9</v>
      </c>
      <c r="W68" s="131">
        <v>616608</v>
      </c>
      <c r="X68" s="131">
        <v>512428.6</v>
      </c>
      <c r="Y68" s="131">
        <v>104179.4</v>
      </c>
      <c r="Z68" s="131">
        <v>41543.800000000003</v>
      </c>
      <c r="AA68" s="131">
        <v>590704.9</v>
      </c>
      <c r="AB68" s="131">
        <v>211183.8</v>
      </c>
      <c r="AC68" s="131">
        <v>375299.8</v>
      </c>
      <c r="AD68" s="131">
        <v>2389.1999999999998</v>
      </c>
      <c r="AE68" s="131">
        <v>1832.1</v>
      </c>
      <c r="AF68" s="131">
        <v>191748.2</v>
      </c>
      <c r="AG68" s="131">
        <v>159804.1</v>
      </c>
      <c r="AH68" s="131">
        <v>31944.1</v>
      </c>
      <c r="AI68" s="131">
        <v>100095.1</v>
      </c>
      <c r="AJ68" s="131">
        <v>14344.7</v>
      </c>
      <c r="AK68" s="131">
        <v>85750.399999999994</v>
      </c>
      <c r="AL68" s="131">
        <v>1410.1</v>
      </c>
      <c r="AM68" s="131">
        <v>71193.100000000006</v>
      </c>
      <c r="AN68" s="131">
        <v>0</v>
      </c>
      <c r="AO68" s="131">
        <v>13147.2</v>
      </c>
      <c r="AP68" s="131">
        <v>0</v>
      </c>
      <c r="AQ68" s="131">
        <v>0</v>
      </c>
      <c r="AR68" s="132">
        <v>-241698.19999999995</v>
      </c>
      <c r="AS68" s="132">
        <v>-333366.79999999981</v>
      </c>
      <c r="AT68" s="132">
        <v>-433446.39999999991</v>
      </c>
      <c r="AU68" s="130">
        <v>-2.00451318</v>
      </c>
      <c r="AV68" s="132" t="s">
        <v>498</v>
      </c>
      <c r="AW68" s="131" t="s">
        <v>498</v>
      </c>
      <c r="AX68" s="131" t="s">
        <v>498</v>
      </c>
      <c r="AY68" s="133" t="s">
        <v>498</v>
      </c>
      <c r="AZ68" s="131">
        <v>4867028.8847944625</v>
      </c>
      <c r="BA68" s="131">
        <v>998970.14173367713</v>
      </c>
      <c r="BB68" s="133">
        <v>5865999.0265281396</v>
      </c>
      <c r="BC68" s="129">
        <v>27.127857900317228</v>
      </c>
      <c r="BD68" s="129">
        <v>6.061342765877753</v>
      </c>
      <c r="BE68" s="129">
        <v>6.4967287596547036</v>
      </c>
      <c r="BF68" s="134">
        <v>26.581415464501408</v>
      </c>
      <c r="BG68" s="155">
        <v>21623524.600000001</v>
      </c>
    </row>
    <row r="69" spans="1:59" ht="14.5" hidden="1" outlineLevel="1" x14ac:dyDescent="0.25">
      <c r="A69" s="119"/>
      <c r="B69" s="118" t="s">
        <v>464</v>
      </c>
      <c r="C69" s="130">
        <v>505.2</v>
      </c>
      <c r="D69" s="131">
        <v>1387734.9</v>
      </c>
      <c r="E69" s="131">
        <v>1387681.4</v>
      </c>
      <c r="F69" s="131">
        <v>1275443.5</v>
      </c>
      <c r="G69" s="132">
        <v>367252.19999999995</v>
      </c>
      <c r="H69" s="131">
        <v>66542.8</v>
      </c>
      <c r="I69" s="131">
        <v>1958.4</v>
      </c>
      <c r="J69" s="131">
        <v>228847.4</v>
      </c>
      <c r="K69" s="131">
        <v>69903.600000000006</v>
      </c>
      <c r="L69" s="131">
        <v>372897.7</v>
      </c>
      <c r="M69" s="131">
        <v>260860.7</v>
      </c>
      <c r="N69" s="131">
        <v>13593.5</v>
      </c>
      <c r="O69" s="131">
        <v>260839.4</v>
      </c>
      <c r="P69" s="132">
        <v>112237.9</v>
      </c>
      <c r="Q69" s="131">
        <v>32694.6</v>
      </c>
      <c r="R69" s="131">
        <v>8355.4</v>
      </c>
      <c r="S69" s="131">
        <v>71187.899999999994</v>
      </c>
      <c r="T69" s="131">
        <v>53.5</v>
      </c>
      <c r="U69" s="131">
        <v>1837870.1</v>
      </c>
      <c r="V69" s="131">
        <v>1722172.1</v>
      </c>
      <c r="W69" s="131">
        <v>739417.59999999998</v>
      </c>
      <c r="X69" s="131">
        <v>615503.19999999995</v>
      </c>
      <c r="Y69" s="131">
        <v>123914.4</v>
      </c>
      <c r="Z69" s="131">
        <v>52883.7</v>
      </c>
      <c r="AA69" s="131">
        <v>701903.2</v>
      </c>
      <c r="AB69" s="131">
        <v>254142.6</v>
      </c>
      <c r="AC69" s="131">
        <v>442926.1</v>
      </c>
      <c r="AD69" s="131">
        <v>2613.4</v>
      </c>
      <c r="AE69" s="131">
        <v>2221.1</v>
      </c>
      <c r="AF69" s="131">
        <v>227967.6</v>
      </c>
      <c r="AG69" s="131">
        <v>195619.9</v>
      </c>
      <c r="AH69" s="131">
        <v>32347.7</v>
      </c>
      <c r="AI69" s="131">
        <v>115698</v>
      </c>
      <c r="AJ69" s="131">
        <v>18027.400000000001</v>
      </c>
      <c r="AK69" s="131">
        <v>97670.6</v>
      </c>
      <c r="AL69" s="131">
        <v>1863.1</v>
      </c>
      <c r="AM69" s="131">
        <v>81530.600000000006</v>
      </c>
      <c r="AN69" s="131">
        <v>0</v>
      </c>
      <c r="AO69" s="131">
        <v>14276.9</v>
      </c>
      <c r="AP69" s="131">
        <v>0</v>
      </c>
      <c r="AQ69" s="131">
        <v>0</v>
      </c>
      <c r="AR69" s="132">
        <v>-222167.60000000009</v>
      </c>
      <c r="AS69" s="132">
        <v>-334490.70000000019</v>
      </c>
      <c r="AT69" s="132">
        <v>-450135.20000000019</v>
      </c>
      <c r="AU69" s="130">
        <v>-2.0816920799999998</v>
      </c>
      <c r="AV69" s="132" t="s">
        <v>498</v>
      </c>
      <c r="AW69" s="131" t="s">
        <v>498</v>
      </c>
      <c r="AX69" s="131" t="s">
        <v>498</v>
      </c>
      <c r="AY69" s="133" t="s">
        <v>498</v>
      </c>
      <c r="AZ69" s="131">
        <v>5039895.0434901994</v>
      </c>
      <c r="BA69" s="131">
        <v>989740.28411197651</v>
      </c>
      <c r="BB69" s="133">
        <v>6029635.327602176</v>
      </c>
      <c r="BC69" s="129">
        <v>27.884609189022662</v>
      </c>
      <c r="BD69" s="129">
        <v>9.5877755989442814</v>
      </c>
      <c r="BE69" s="129">
        <v>6.295221844024776</v>
      </c>
      <c r="BF69" s="134">
        <v>29.236708642915193</v>
      </c>
      <c r="BG69" s="155">
        <v>21623524.600000001</v>
      </c>
    </row>
    <row r="70" spans="1:59" ht="14.5" hidden="1" outlineLevel="1" x14ac:dyDescent="0.25">
      <c r="A70" s="119"/>
      <c r="B70" s="118" t="s">
        <v>465</v>
      </c>
      <c r="C70" s="130">
        <v>506.91</v>
      </c>
      <c r="D70" s="131">
        <v>1605925.6</v>
      </c>
      <c r="E70" s="131">
        <v>1605847.1</v>
      </c>
      <c r="F70" s="131">
        <v>1474483.2</v>
      </c>
      <c r="G70" s="132">
        <v>432494.4</v>
      </c>
      <c r="H70" s="131">
        <v>78071</v>
      </c>
      <c r="I70" s="131">
        <v>2276.6999999999998</v>
      </c>
      <c r="J70" s="131">
        <v>270402.2</v>
      </c>
      <c r="K70" s="131">
        <v>81744.5</v>
      </c>
      <c r="L70" s="131">
        <v>414424.3</v>
      </c>
      <c r="M70" s="131">
        <v>299011.5</v>
      </c>
      <c r="N70" s="131">
        <v>15623.9</v>
      </c>
      <c r="O70" s="131">
        <v>312929.09999999998</v>
      </c>
      <c r="P70" s="132">
        <v>131363.90000000002</v>
      </c>
      <c r="Q70" s="131">
        <v>38237.1</v>
      </c>
      <c r="R70" s="131">
        <v>11935.7</v>
      </c>
      <c r="S70" s="131">
        <v>81191.100000000006</v>
      </c>
      <c r="T70" s="131">
        <v>78.5</v>
      </c>
      <c r="U70" s="131">
        <v>2145235.8000000101</v>
      </c>
      <c r="V70" s="131">
        <v>2008717</v>
      </c>
      <c r="W70" s="131">
        <v>849171.2</v>
      </c>
      <c r="X70" s="131">
        <v>706191.3</v>
      </c>
      <c r="Y70" s="131">
        <v>142979.9</v>
      </c>
      <c r="Z70" s="131">
        <v>61286.5</v>
      </c>
      <c r="AA70" s="131">
        <v>825780.6</v>
      </c>
      <c r="AB70" s="131">
        <v>297035.2</v>
      </c>
      <c r="AC70" s="131">
        <v>523592.4</v>
      </c>
      <c r="AD70" s="131">
        <v>2799.1</v>
      </c>
      <c r="AE70" s="131">
        <v>2353.9</v>
      </c>
      <c r="AF70" s="131">
        <v>272478.7</v>
      </c>
      <c r="AG70" s="131">
        <v>222632.4</v>
      </c>
      <c r="AH70" s="131">
        <v>49846.3</v>
      </c>
      <c r="AI70" s="131">
        <v>136518.80000001</v>
      </c>
      <c r="AJ70" s="131">
        <v>21682.7</v>
      </c>
      <c r="AK70" s="131">
        <v>114836.10000001</v>
      </c>
      <c r="AL70" s="131">
        <v>2239.5</v>
      </c>
      <c r="AM70" s="131">
        <v>96131.9</v>
      </c>
      <c r="AN70" s="131">
        <v>1E-8</v>
      </c>
      <c r="AO70" s="131">
        <v>16464.7</v>
      </c>
      <c r="AP70" s="131">
        <v>0</v>
      </c>
      <c r="AQ70" s="131">
        <v>0</v>
      </c>
      <c r="AR70" s="132">
        <v>-266831.50000001001</v>
      </c>
      <c r="AS70" s="132">
        <v>-402869.89999999991</v>
      </c>
      <c r="AT70" s="132">
        <v>-539310.20000000997</v>
      </c>
      <c r="AU70" s="130">
        <v>-2.4940901599999998</v>
      </c>
      <c r="AV70" s="132" t="s">
        <v>498</v>
      </c>
      <c r="AW70" s="131" t="s">
        <v>498</v>
      </c>
      <c r="AX70" s="131" t="s">
        <v>498</v>
      </c>
      <c r="AY70" s="133" t="s">
        <v>498</v>
      </c>
      <c r="AZ70" s="131">
        <v>4964320.8883600421</v>
      </c>
      <c r="BA70" s="131">
        <v>989365.45953476976</v>
      </c>
      <c r="BB70" s="133">
        <v>5953686.347894812</v>
      </c>
      <c r="BC70" s="129">
        <v>27.533376070868719</v>
      </c>
      <c r="BD70" s="129">
        <v>8.2433836841063091</v>
      </c>
      <c r="BE70" s="129">
        <v>6.3638132460780943</v>
      </c>
      <c r="BF70" s="134">
        <v>28.106410435873396</v>
      </c>
      <c r="BG70" s="155">
        <v>21623524.600000001</v>
      </c>
    </row>
    <row r="71" spans="1:59" ht="14.5" hidden="1" outlineLevel="1" x14ac:dyDescent="0.25">
      <c r="A71" s="119"/>
      <c r="B71" s="118" t="s">
        <v>466</v>
      </c>
      <c r="C71" s="130">
        <v>516.48</v>
      </c>
      <c r="D71" s="131">
        <v>1826439.9</v>
      </c>
      <c r="E71" s="131">
        <v>1826361.4</v>
      </c>
      <c r="F71" s="131">
        <v>1670974.1</v>
      </c>
      <c r="G71" s="132">
        <v>504941.1</v>
      </c>
      <c r="H71" s="131">
        <v>91506.2</v>
      </c>
      <c r="I71" s="131">
        <v>2563.8000000000002</v>
      </c>
      <c r="J71" s="131">
        <v>316021.09999999998</v>
      </c>
      <c r="K71" s="131">
        <v>94850</v>
      </c>
      <c r="L71" s="131">
        <v>447600.9</v>
      </c>
      <c r="M71" s="131">
        <v>347370.4</v>
      </c>
      <c r="N71" s="131">
        <v>17887.3</v>
      </c>
      <c r="O71" s="131">
        <v>353174.4</v>
      </c>
      <c r="P71" s="132">
        <v>155387.29999999999</v>
      </c>
      <c r="Q71" s="131">
        <v>43663.1</v>
      </c>
      <c r="R71" s="131">
        <v>13224.9</v>
      </c>
      <c r="S71" s="131">
        <v>98499.3</v>
      </c>
      <c r="T71" s="131">
        <v>78.5</v>
      </c>
      <c r="U71" s="131">
        <v>2410505.2999999998</v>
      </c>
      <c r="V71" s="131">
        <v>2250367.2000000002</v>
      </c>
      <c r="W71" s="131">
        <v>959030.8</v>
      </c>
      <c r="X71" s="131">
        <v>796568.3</v>
      </c>
      <c r="Y71" s="131">
        <v>162462.5</v>
      </c>
      <c r="Z71" s="131">
        <v>70543.899999999994</v>
      </c>
      <c r="AA71" s="131">
        <v>937875.4</v>
      </c>
      <c r="AB71" s="131">
        <v>340597.2</v>
      </c>
      <c r="AC71" s="131">
        <v>591268.69999999995</v>
      </c>
      <c r="AD71" s="131">
        <v>3007.2</v>
      </c>
      <c r="AE71" s="131">
        <v>3002.3</v>
      </c>
      <c r="AF71" s="131">
        <v>282917.09999999998</v>
      </c>
      <c r="AG71" s="131">
        <v>232764.9</v>
      </c>
      <c r="AH71" s="131">
        <v>50152.2</v>
      </c>
      <c r="AI71" s="131">
        <v>160138.1</v>
      </c>
      <c r="AJ71" s="131">
        <v>25432.7</v>
      </c>
      <c r="AK71" s="131">
        <v>134705.4</v>
      </c>
      <c r="AL71" s="131">
        <v>2572</v>
      </c>
      <c r="AM71" s="131">
        <v>115596</v>
      </c>
      <c r="AN71" s="131">
        <v>0</v>
      </c>
      <c r="AO71" s="131">
        <v>16537.400000000001</v>
      </c>
      <c r="AP71" s="131">
        <v>0</v>
      </c>
      <c r="AQ71" s="131">
        <v>0</v>
      </c>
      <c r="AR71" s="132">
        <v>-301148.29999999981</v>
      </c>
      <c r="AS71" s="132">
        <v>-424005.80000000028</v>
      </c>
      <c r="AT71" s="132">
        <v>-584065.39999999991</v>
      </c>
      <c r="AU71" s="130">
        <v>-2.70106475</v>
      </c>
      <c r="AV71" s="132" t="s">
        <v>498</v>
      </c>
      <c r="AW71" s="131" t="s">
        <v>498</v>
      </c>
      <c r="AX71" s="131" t="s">
        <v>498</v>
      </c>
      <c r="AY71" s="133" t="s">
        <v>498</v>
      </c>
      <c r="AZ71" s="131">
        <v>5191234.6129905386</v>
      </c>
      <c r="BA71" s="131">
        <v>1011756.4451889284</v>
      </c>
      <c r="BB71" s="133">
        <v>6202991.058179467</v>
      </c>
      <c r="BC71" s="129">
        <v>28.686308883147877</v>
      </c>
      <c r="BD71" s="129">
        <v>8.3752185544858868</v>
      </c>
      <c r="BE71" s="129">
        <v>6.6433415433685221</v>
      </c>
      <c r="BF71" s="134">
        <v>26.786824523492015</v>
      </c>
      <c r="BG71" s="155">
        <v>21623524.600000001</v>
      </c>
    </row>
    <row r="72" spans="1:59" ht="14.5" hidden="1" outlineLevel="1" x14ac:dyDescent="0.25">
      <c r="A72" s="119"/>
      <c r="B72" s="118" t="s">
        <v>467</v>
      </c>
      <c r="C72" s="130">
        <v>515.86</v>
      </c>
      <c r="D72" s="131">
        <v>2107978.2999999998</v>
      </c>
      <c r="E72" s="131">
        <v>2107814.7999999998</v>
      </c>
      <c r="F72" s="131">
        <v>1927473.6</v>
      </c>
      <c r="G72" s="132">
        <v>575120.1</v>
      </c>
      <c r="H72" s="131">
        <v>104762.5</v>
      </c>
      <c r="I72" s="131">
        <v>2912.6</v>
      </c>
      <c r="J72" s="131">
        <v>360428.6</v>
      </c>
      <c r="K72" s="131">
        <v>107016.4</v>
      </c>
      <c r="L72" s="131">
        <v>553533.5</v>
      </c>
      <c r="M72" s="131">
        <v>390813.6</v>
      </c>
      <c r="N72" s="131">
        <v>20048</v>
      </c>
      <c r="O72" s="131">
        <v>387958.4</v>
      </c>
      <c r="P72" s="132">
        <v>180341.2</v>
      </c>
      <c r="Q72" s="131">
        <v>49632.7</v>
      </c>
      <c r="R72" s="131">
        <v>14585.8</v>
      </c>
      <c r="S72" s="131">
        <v>116122.7</v>
      </c>
      <c r="T72" s="131">
        <v>163.5</v>
      </c>
      <c r="U72" s="131">
        <v>2777615.3</v>
      </c>
      <c r="V72" s="131">
        <v>2590648.9</v>
      </c>
      <c r="W72" s="131">
        <v>1074283.6000000001</v>
      </c>
      <c r="X72" s="131">
        <v>892549.5</v>
      </c>
      <c r="Y72" s="131">
        <v>181734.1</v>
      </c>
      <c r="Z72" s="131">
        <v>81170.899999999994</v>
      </c>
      <c r="AA72" s="131">
        <v>1058539.3999999999</v>
      </c>
      <c r="AB72" s="131">
        <v>386952.4</v>
      </c>
      <c r="AC72" s="131">
        <v>665392</v>
      </c>
      <c r="AD72" s="131">
        <v>3115.8</v>
      </c>
      <c r="AE72" s="131">
        <v>3079.2</v>
      </c>
      <c r="AF72" s="131">
        <v>376655</v>
      </c>
      <c r="AG72" s="131">
        <v>321965.3</v>
      </c>
      <c r="AH72" s="131">
        <v>54689.7</v>
      </c>
      <c r="AI72" s="131">
        <v>186966.39999999999</v>
      </c>
      <c r="AJ72" s="131">
        <v>33240.5</v>
      </c>
      <c r="AK72" s="131">
        <v>153725.9</v>
      </c>
      <c r="AL72" s="131">
        <v>2850.9</v>
      </c>
      <c r="AM72" s="131">
        <v>129186.6</v>
      </c>
      <c r="AN72" s="131">
        <v>0</v>
      </c>
      <c r="AO72" s="131">
        <v>21688.400000000001</v>
      </c>
      <c r="AP72" s="131">
        <v>0</v>
      </c>
      <c r="AQ72" s="131">
        <v>0</v>
      </c>
      <c r="AR72" s="132">
        <v>-292982</v>
      </c>
      <c r="AS72" s="132">
        <v>-482834.10000000009</v>
      </c>
      <c r="AT72" s="132">
        <v>-669637</v>
      </c>
      <c r="AU72" s="130">
        <v>-3.0967985699999998</v>
      </c>
      <c r="AV72" s="132" t="s">
        <v>498</v>
      </c>
      <c r="AW72" s="131" t="s">
        <v>498</v>
      </c>
      <c r="AX72" s="131" t="s">
        <v>498</v>
      </c>
      <c r="AY72" s="133" t="s">
        <v>498</v>
      </c>
      <c r="AZ72" s="131">
        <v>5205502.02644719</v>
      </c>
      <c r="BA72" s="131">
        <v>1005028.0559323657</v>
      </c>
      <c r="BB72" s="133">
        <v>6210530.0823795553</v>
      </c>
      <c r="BC72" s="129">
        <v>28.721173801515942</v>
      </c>
      <c r="BD72" s="129">
        <v>9.0673964820397135</v>
      </c>
      <c r="BE72" s="129">
        <v>6.7311841204215721</v>
      </c>
      <c r="BF72" s="134">
        <v>28.718084647177527</v>
      </c>
      <c r="BG72" s="155">
        <v>21623524.600000001</v>
      </c>
    </row>
    <row r="73" spans="1:59" ht="14.5" hidden="1" outlineLevel="1" x14ac:dyDescent="0.25">
      <c r="A73" s="119"/>
      <c r="B73" s="118" t="s">
        <v>468</v>
      </c>
      <c r="C73" s="130">
        <v>516.4</v>
      </c>
      <c r="D73" s="131">
        <v>2326416</v>
      </c>
      <c r="E73" s="131">
        <v>2326177</v>
      </c>
      <c r="F73" s="131">
        <v>2132802.2000000002</v>
      </c>
      <c r="G73" s="132">
        <v>647728.29999999993</v>
      </c>
      <c r="H73" s="131">
        <v>118341.2</v>
      </c>
      <c r="I73" s="131">
        <v>3296.7</v>
      </c>
      <c r="J73" s="131">
        <v>407009.7</v>
      </c>
      <c r="K73" s="131">
        <v>119080.7</v>
      </c>
      <c r="L73" s="131">
        <v>608050.6</v>
      </c>
      <c r="M73" s="131">
        <v>433683.7</v>
      </c>
      <c r="N73" s="131">
        <v>22147.4</v>
      </c>
      <c r="O73" s="131">
        <v>421192.2</v>
      </c>
      <c r="P73" s="132">
        <v>193374.8</v>
      </c>
      <c r="Q73" s="131">
        <v>55350.9</v>
      </c>
      <c r="R73" s="131">
        <v>15938.4</v>
      </c>
      <c r="S73" s="131">
        <v>122085.5</v>
      </c>
      <c r="T73" s="131">
        <v>239</v>
      </c>
      <c r="U73" s="131">
        <v>3070164.1</v>
      </c>
      <c r="V73" s="131">
        <v>2854102.6</v>
      </c>
      <c r="W73" s="131">
        <v>1184954.5</v>
      </c>
      <c r="X73" s="131">
        <v>985771.3</v>
      </c>
      <c r="Y73" s="131">
        <v>199183.2</v>
      </c>
      <c r="Z73" s="131">
        <v>91780.9</v>
      </c>
      <c r="AA73" s="131">
        <v>1191245.8999999999</v>
      </c>
      <c r="AB73" s="131">
        <v>436190.8</v>
      </c>
      <c r="AC73" s="131">
        <v>748411.5</v>
      </c>
      <c r="AD73" s="131">
        <v>3238.1</v>
      </c>
      <c r="AE73" s="131">
        <v>3405.5</v>
      </c>
      <c r="AF73" s="131">
        <v>386121.3</v>
      </c>
      <c r="AG73" s="131">
        <v>328962.3</v>
      </c>
      <c r="AH73" s="131">
        <v>57159</v>
      </c>
      <c r="AI73" s="131">
        <v>216061.5</v>
      </c>
      <c r="AJ73" s="131">
        <v>38381.1</v>
      </c>
      <c r="AK73" s="131">
        <v>177680.4</v>
      </c>
      <c r="AL73" s="131">
        <v>6835.4</v>
      </c>
      <c r="AM73" s="131">
        <v>148919.1</v>
      </c>
      <c r="AN73" s="131">
        <v>0</v>
      </c>
      <c r="AO73" s="131">
        <v>21925.9</v>
      </c>
      <c r="AP73" s="131">
        <v>0</v>
      </c>
      <c r="AQ73" s="131">
        <v>0</v>
      </c>
      <c r="AR73" s="132">
        <v>-357626.80000000028</v>
      </c>
      <c r="AS73" s="132">
        <v>-527925.60000000009</v>
      </c>
      <c r="AT73" s="132">
        <v>-743748.10000000009</v>
      </c>
      <c r="AU73" s="130">
        <v>-3.4395322400000001</v>
      </c>
      <c r="AV73" s="132" t="s">
        <v>498</v>
      </c>
      <c r="AW73" s="131" t="s">
        <v>498</v>
      </c>
      <c r="AX73" s="131" t="s">
        <v>498</v>
      </c>
      <c r="AY73" s="133" t="s">
        <v>498</v>
      </c>
      <c r="AZ73" s="131">
        <v>5200492.0590683762</v>
      </c>
      <c r="BA73" s="131">
        <v>1004807.3944972823</v>
      </c>
      <c r="BB73" s="133">
        <v>6205299.453565659</v>
      </c>
      <c r="BC73" s="129">
        <v>28.696984272238662</v>
      </c>
      <c r="BD73" s="129">
        <v>7.8064666166944852</v>
      </c>
      <c r="BE73" s="129">
        <v>7.0374577046223683</v>
      </c>
      <c r="BF73" s="134">
        <v>28.509469842069741</v>
      </c>
      <c r="BG73" s="155">
        <v>21623524.600000001</v>
      </c>
    </row>
    <row r="74" spans="1:59" ht="14.5" hidden="1" outlineLevel="1" x14ac:dyDescent="0.25">
      <c r="A74" s="119"/>
      <c r="B74" s="118" t="s">
        <v>469</v>
      </c>
      <c r="C74" s="130">
        <v>505.1</v>
      </c>
      <c r="D74" s="131">
        <v>2572830.4</v>
      </c>
      <c r="E74" s="131">
        <v>2572535.1</v>
      </c>
      <c r="F74" s="131">
        <v>2345559.2999999998</v>
      </c>
      <c r="G74" s="132">
        <v>732381.1</v>
      </c>
      <c r="H74" s="131">
        <v>133665</v>
      </c>
      <c r="I74" s="131">
        <v>3659.4</v>
      </c>
      <c r="J74" s="131">
        <v>459992.8</v>
      </c>
      <c r="K74" s="131">
        <v>135063.9</v>
      </c>
      <c r="L74" s="131">
        <v>642433.4</v>
      </c>
      <c r="M74" s="131">
        <v>475517.1</v>
      </c>
      <c r="N74" s="131">
        <v>24331.4</v>
      </c>
      <c r="O74" s="131">
        <v>470896.3</v>
      </c>
      <c r="P74" s="132">
        <v>226975.8</v>
      </c>
      <c r="Q74" s="131">
        <v>60524.1</v>
      </c>
      <c r="R74" s="131">
        <v>17510.900000000001</v>
      </c>
      <c r="S74" s="131">
        <v>148940.79999999999</v>
      </c>
      <c r="T74" s="131">
        <v>295.3</v>
      </c>
      <c r="U74" s="131">
        <v>3362551.3</v>
      </c>
      <c r="V74" s="131">
        <v>3119579</v>
      </c>
      <c r="W74" s="131">
        <v>1302637.7</v>
      </c>
      <c r="X74" s="131">
        <v>1080697.8</v>
      </c>
      <c r="Y74" s="131">
        <v>221939.9</v>
      </c>
      <c r="Z74" s="131">
        <v>106509</v>
      </c>
      <c r="AA74" s="131">
        <v>1306616.6000000001</v>
      </c>
      <c r="AB74" s="131">
        <v>483235.4</v>
      </c>
      <c r="AC74" s="131">
        <v>816142.3</v>
      </c>
      <c r="AD74" s="131">
        <v>3503.2</v>
      </c>
      <c r="AE74" s="131">
        <v>3735.7</v>
      </c>
      <c r="AF74" s="131">
        <v>403815.7</v>
      </c>
      <c r="AG74" s="131">
        <v>345627.2</v>
      </c>
      <c r="AH74" s="131">
        <v>58188.5</v>
      </c>
      <c r="AI74" s="131">
        <v>242972.3</v>
      </c>
      <c r="AJ74" s="131">
        <v>47660</v>
      </c>
      <c r="AK74" s="131">
        <v>195312.3</v>
      </c>
      <c r="AL74" s="131">
        <v>7329.6</v>
      </c>
      <c r="AM74" s="131">
        <v>165077.20000000001</v>
      </c>
      <c r="AN74" s="131">
        <v>0</v>
      </c>
      <c r="AO74" s="131">
        <v>22905.5</v>
      </c>
      <c r="AP74" s="131">
        <v>0</v>
      </c>
      <c r="AQ74" s="131">
        <v>0</v>
      </c>
      <c r="AR74" s="132">
        <v>-385905.19999999972</v>
      </c>
      <c r="AS74" s="132">
        <v>-547043.89999999991</v>
      </c>
      <c r="AT74" s="132">
        <v>-789720.89999999991</v>
      </c>
      <c r="AU74" s="130">
        <v>-3.6521377300000002</v>
      </c>
      <c r="AV74" s="132" t="s">
        <v>498</v>
      </c>
      <c r="AW74" s="131" t="s">
        <v>498</v>
      </c>
      <c r="AX74" s="131" t="s">
        <v>498</v>
      </c>
      <c r="AY74" s="133" t="s">
        <v>498</v>
      </c>
      <c r="AZ74" s="131">
        <v>5306982.7472281596</v>
      </c>
      <c r="BA74" s="131">
        <v>981602.23634487018</v>
      </c>
      <c r="BB74" s="133">
        <v>6288584.9835730297</v>
      </c>
      <c r="BC74" s="129">
        <v>29.082145949384351</v>
      </c>
      <c r="BD74" s="129">
        <v>8.7647737330376785</v>
      </c>
      <c r="BE74" s="129">
        <v>7.2258317664923064</v>
      </c>
      <c r="BF74" s="134">
        <v>27.38934803311091</v>
      </c>
      <c r="BG74" s="155">
        <v>21623524.600000001</v>
      </c>
    </row>
    <row r="75" spans="1:59" ht="14.5" collapsed="1" x14ac:dyDescent="0.25">
      <c r="A75" s="120">
        <v>2011</v>
      </c>
      <c r="B75" s="118" t="s">
        <v>470</v>
      </c>
      <c r="C75" s="135">
        <v>510.82</v>
      </c>
      <c r="D75" s="136">
        <v>3024429.1</v>
      </c>
      <c r="E75" s="136">
        <v>3024133.8</v>
      </c>
      <c r="F75" s="136">
        <v>2769332.8</v>
      </c>
      <c r="G75" s="137">
        <v>803527.7</v>
      </c>
      <c r="H75" s="136">
        <v>146510.29999999999</v>
      </c>
      <c r="I75" s="136">
        <v>3990.4</v>
      </c>
      <c r="J75" s="136">
        <v>504639.2</v>
      </c>
      <c r="K75" s="136">
        <v>148387.79999999999</v>
      </c>
      <c r="L75" s="136">
        <v>828692.3</v>
      </c>
      <c r="M75" s="136">
        <v>525171.9</v>
      </c>
      <c r="N75" s="136">
        <v>26040.2</v>
      </c>
      <c r="O75" s="136">
        <v>585900.69999999995</v>
      </c>
      <c r="P75" s="137">
        <v>254801</v>
      </c>
      <c r="Q75" s="136">
        <v>66770.2</v>
      </c>
      <c r="R75" s="136">
        <v>22684.2</v>
      </c>
      <c r="S75" s="136">
        <v>165346.6</v>
      </c>
      <c r="T75" s="136">
        <v>295.3</v>
      </c>
      <c r="U75" s="136">
        <v>3869794.7</v>
      </c>
      <c r="V75" s="136">
        <v>3566159.2</v>
      </c>
      <c r="W75" s="136">
        <v>1513597.4</v>
      </c>
      <c r="X75" s="136">
        <v>1268194.8999999999</v>
      </c>
      <c r="Y75" s="136">
        <v>245402.5</v>
      </c>
      <c r="Z75" s="136">
        <v>135631.6</v>
      </c>
      <c r="AA75" s="136">
        <v>1467552.2</v>
      </c>
      <c r="AB75" s="136">
        <v>567749.30000000005</v>
      </c>
      <c r="AC75" s="136">
        <v>890928.2</v>
      </c>
      <c r="AD75" s="136">
        <v>4203.1000000000004</v>
      </c>
      <c r="AE75" s="136">
        <v>4671.6000000000004</v>
      </c>
      <c r="AF75" s="136">
        <v>449378</v>
      </c>
      <c r="AG75" s="136">
        <v>390876.5</v>
      </c>
      <c r="AH75" s="136">
        <v>58501.5</v>
      </c>
      <c r="AI75" s="136">
        <v>303635.5</v>
      </c>
      <c r="AJ75" s="136">
        <v>72055.899999999994</v>
      </c>
      <c r="AK75" s="136">
        <v>231579.6</v>
      </c>
      <c r="AL75" s="136">
        <v>11941.2</v>
      </c>
      <c r="AM75" s="136">
        <v>194252.7</v>
      </c>
      <c r="AN75" s="136">
        <v>0</v>
      </c>
      <c r="AO75" s="136">
        <v>25385.7</v>
      </c>
      <c r="AP75" s="136">
        <v>0</v>
      </c>
      <c r="AQ75" s="136">
        <v>0</v>
      </c>
      <c r="AR75" s="137">
        <v>-395987.60000000009</v>
      </c>
      <c r="AS75" s="137">
        <v>-542025.40000000037</v>
      </c>
      <c r="AT75" s="137">
        <v>-845365.60000000009</v>
      </c>
      <c r="AU75" s="135">
        <v>-3.9094718199999998</v>
      </c>
      <c r="AV75" s="137" t="s">
        <v>498</v>
      </c>
      <c r="AW75" s="136" t="s">
        <v>498</v>
      </c>
      <c r="AX75" s="136" t="s">
        <v>498</v>
      </c>
      <c r="AY75" s="138" t="s">
        <v>498</v>
      </c>
      <c r="AZ75" s="136">
        <v>5354702.1326660747</v>
      </c>
      <c r="BA75" s="136">
        <v>1025023.86452444</v>
      </c>
      <c r="BB75" s="138">
        <v>6379725.9971905146</v>
      </c>
      <c r="BC75" s="139">
        <v>29.503636040863174</v>
      </c>
      <c r="BD75" s="139">
        <v>10.822422840370294</v>
      </c>
      <c r="BE75" s="139">
        <v>7.8462947918141497</v>
      </c>
      <c r="BF75" s="140">
        <v>29.923897192854543</v>
      </c>
      <c r="BG75" s="156">
        <v>21623524.600000001</v>
      </c>
    </row>
    <row r="76" spans="1:59" ht="14.5" hidden="1" outlineLevel="1" x14ac:dyDescent="0.25">
      <c r="A76" s="117"/>
      <c r="B76" s="118" t="s">
        <v>459</v>
      </c>
      <c r="C76" s="123">
        <v>511.67</v>
      </c>
      <c r="D76" s="124">
        <v>233599.9</v>
      </c>
      <c r="E76" s="124">
        <v>233599.9</v>
      </c>
      <c r="F76" s="124">
        <v>227157.1</v>
      </c>
      <c r="G76" s="125">
        <v>68648</v>
      </c>
      <c r="H76" s="124">
        <v>11640.1</v>
      </c>
      <c r="I76" s="124">
        <v>288.10000000000002</v>
      </c>
      <c r="J76" s="124">
        <v>44343.1</v>
      </c>
      <c r="K76" s="124">
        <v>12376.7</v>
      </c>
      <c r="L76" s="124">
        <v>44646.7</v>
      </c>
      <c r="M76" s="124">
        <v>60501.1</v>
      </c>
      <c r="N76" s="124">
        <v>3089.5</v>
      </c>
      <c r="O76" s="124">
        <v>50271.8</v>
      </c>
      <c r="P76" s="125">
        <v>6442.8</v>
      </c>
      <c r="Q76" s="124">
        <v>5418.9</v>
      </c>
      <c r="R76" s="124">
        <v>993.3</v>
      </c>
      <c r="S76" s="124">
        <v>30.6</v>
      </c>
      <c r="T76" s="124">
        <v>0</v>
      </c>
      <c r="U76" s="124">
        <v>403317.3</v>
      </c>
      <c r="V76" s="124">
        <v>384193.5</v>
      </c>
      <c r="W76" s="124">
        <v>194038.9</v>
      </c>
      <c r="X76" s="124">
        <v>177831.2</v>
      </c>
      <c r="Y76" s="124">
        <v>16207.7</v>
      </c>
      <c r="Z76" s="124">
        <v>2461.6999999999998</v>
      </c>
      <c r="AA76" s="124">
        <v>143167.20000000001</v>
      </c>
      <c r="AB76" s="124">
        <v>42480.3</v>
      </c>
      <c r="AC76" s="124">
        <v>100015.4</v>
      </c>
      <c r="AD76" s="124">
        <v>671.5</v>
      </c>
      <c r="AE76" s="124">
        <v>0</v>
      </c>
      <c r="AF76" s="124">
        <v>44525.7</v>
      </c>
      <c r="AG76" s="124">
        <v>26879</v>
      </c>
      <c r="AH76" s="124">
        <v>17646.7</v>
      </c>
      <c r="AI76" s="124">
        <v>19123.8</v>
      </c>
      <c r="AJ76" s="124">
        <v>1681.9</v>
      </c>
      <c r="AK76" s="124">
        <v>17441.900000000001</v>
      </c>
      <c r="AL76" s="124">
        <v>103.5</v>
      </c>
      <c r="AM76" s="124">
        <v>17338.400000000001</v>
      </c>
      <c r="AN76" s="124">
        <v>0</v>
      </c>
      <c r="AO76" s="124">
        <v>0</v>
      </c>
      <c r="AP76" s="124">
        <v>0</v>
      </c>
      <c r="AQ76" s="124">
        <v>0</v>
      </c>
      <c r="AR76" s="125">
        <v>-125191.69999999998</v>
      </c>
      <c r="AS76" s="125">
        <v>-150593.60000000001</v>
      </c>
      <c r="AT76" s="125">
        <v>-169717.4</v>
      </c>
      <c r="AU76" s="123">
        <v>-0.71451328000000003</v>
      </c>
      <c r="AV76" s="125" t="s">
        <v>498</v>
      </c>
      <c r="AW76" s="124" t="s">
        <v>498</v>
      </c>
      <c r="AX76" s="124" t="s">
        <v>498</v>
      </c>
      <c r="AY76" s="126" t="s">
        <v>498</v>
      </c>
      <c r="AZ76" s="124">
        <v>5489401.3357350444</v>
      </c>
      <c r="BA76" s="131">
        <v>892690.96491911053</v>
      </c>
      <c r="BB76" s="126">
        <v>6382092.3006541552</v>
      </c>
      <c r="BC76" s="129">
        <v>26.86872229257461</v>
      </c>
      <c r="BD76" s="127">
        <v>10.600567017533225</v>
      </c>
      <c r="BE76" s="127">
        <v>4.741626505979287</v>
      </c>
      <c r="BF76" s="128">
        <v>19.654547447559416</v>
      </c>
      <c r="BG76" s="157">
        <v>23752868.600000001</v>
      </c>
    </row>
    <row r="77" spans="1:59" ht="14.5" hidden="1" outlineLevel="1" x14ac:dyDescent="0.25">
      <c r="A77" s="119"/>
      <c r="B77" s="118" t="s">
        <v>460</v>
      </c>
      <c r="C77" s="130">
        <v>512.99</v>
      </c>
      <c r="D77" s="131">
        <v>426034.2</v>
      </c>
      <c r="E77" s="131">
        <v>426004.2</v>
      </c>
      <c r="F77" s="131">
        <v>412570.3</v>
      </c>
      <c r="G77" s="132">
        <v>134637.40000000002</v>
      </c>
      <c r="H77" s="131">
        <v>23194.5</v>
      </c>
      <c r="I77" s="131">
        <v>565.6</v>
      </c>
      <c r="J77" s="131">
        <v>85971.6</v>
      </c>
      <c r="K77" s="131">
        <v>24905.7</v>
      </c>
      <c r="L77" s="131">
        <v>80850.600000000006</v>
      </c>
      <c r="M77" s="131">
        <v>109331.1</v>
      </c>
      <c r="N77" s="131">
        <v>5054</v>
      </c>
      <c r="O77" s="131">
        <v>82697.2</v>
      </c>
      <c r="P77" s="132">
        <v>13433.900000000001</v>
      </c>
      <c r="Q77" s="131">
        <v>11246.1</v>
      </c>
      <c r="R77" s="131">
        <v>2094.8000000000002</v>
      </c>
      <c r="S77" s="131">
        <v>93</v>
      </c>
      <c r="T77" s="131">
        <v>30</v>
      </c>
      <c r="U77" s="131">
        <v>698573</v>
      </c>
      <c r="V77" s="131">
        <v>659561.5</v>
      </c>
      <c r="W77" s="131">
        <v>318006</v>
      </c>
      <c r="X77" s="131">
        <v>266654.2</v>
      </c>
      <c r="Y77" s="131">
        <v>51351.8</v>
      </c>
      <c r="Z77" s="131">
        <v>10201.1</v>
      </c>
      <c r="AA77" s="131">
        <v>273553.90000000002</v>
      </c>
      <c r="AB77" s="131">
        <v>87067.199999999997</v>
      </c>
      <c r="AC77" s="131">
        <v>185564</v>
      </c>
      <c r="AD77" s="131">
        <v>845.8</v>
      </c>
      <c r="AE77" s="131">
        <v>76.900000000000006</v>
      </c>
      <c r="AF77" s="131">
        <v>57800.5</v>
      </c>
      <c r="AG77" s="131">
        <v>39994.5</v>
      </c>
      <c r="AH77" s="131">
        <v>17806</v>
      </c>
      <c r="AI77" s="131">
        <v>39011.5</v>
      </c>
      <c r="AJ77" s="131">
        <v>3668.3</v>
      </c>
      <c r="AK77" s="131">
        <v>35343.199999999997</v>
      </c>
      <c r="AL77" s="131">
        <v>238</v>
      </c>
      <c r="AM77" s="131">
        <v>34130.800000000003</v>
      </c>
      <c r="AN77" s="131">
        <v>0</v>
      </c>
      <c r="AO77" s="131">
        <v>974.4</v>
      </c>
      <c r="AP77" s="131">
        <v>0</v>
      </c>
      <c r="AQ77" s="131">
        <v>0</v>
      </c>
      <c r="AR77" s="132">
        <v>-214738.3</v>
      </c>
      <c r="AS77" s="132">
        <v>-233557.3</v>
      </c>
      <c r="AT77" s="132">
        <v>-272538.8</v>
      </c>
      <c r="AU77" s="130">
        <v>-1.1473932</v>
      </c>
      <c r="AV77" s="132" t="s">
        <v>498</v>
      </c>
      <c r="AW77" s="131" t="s">
        <v>498</v>
      </c>
      <c r="AX77" s="131" t="s">
        <v>498</v>
      </c>
      <c r="AY77" s="133" t="s">
        <v>498</v>
      </c>
      <c r="AZ77" s="131">
        <v>5685774.002262054</v>
      </c>
      <c r="BA77" s="131">
        <v>894444.26602384704</v>
      </c>
      <c r="BB77" s="133">
        <v>6580218.2682859013</v>
      </c>
      <c r="BC77" s="129">
        <v>27.70283614622404</v>
      </c>
      <c r="BD77" s="129">
        <v>9.2450956231358248</v>
      </c>
      <c r="BE77" s="129">
        <v>5.5844557404881092</v>
      </c>
      <c r="BF77" s="134">
        <v>19.596805683782861</v>
      </c>
      <c r="BG77" s="155">
        <v>23752868.600000001</v>
      </c>
    </row>
    <row r="78" spans="1:59" ht="14.5" hidden="1" outlineLevel="1" x14ac:dyDescent="0.25">
      <c r="A78" s="119"/>
      <c r="B78" s="118" t="s">
        <v>461</v>
      </c>
      <c r="C78" s="130">
        <v>507.87</v>
      </c>
      <c r="D78" s="131">
        <v>756791.2</v>
      </c>
      <c r="E78" s="131">
        <v>756761.2</v>
      </c>
      <c r="F78" s="131">
        <v>718188.8</v>
      </c>
      <c r="G78" s="132">
        <v>213951.4</v>
      </c>
      <c r="H78" s="131">
        <v>35167.9</v>
      </c>
      <c r="I78" s="131">
        <v>861.7</v>
      </c>
      <c r="J78" s="131">
        <v>134918.9</v>
      </c>
      <c r="K78" s="131">
        <v>43002.9</v>
      </c>
      <c r="L78" s="131">
        <v>213637</v>
      </c>
      <c r="M78" s="131">
        <v>158509.79999999999</v>
      </c>
      <c r="N78" s="131">
        <v>7514.4</v>
      </c>
      <c r="O78" s="131">
        <v>124576.2</v>
      </c>
      <c r="P78" s="132">
        <v>38572.400000000001</v>
      </c>
      <c r="Q78" s="131">
        <v>17066.2</v>
      </c>
      <c r="R78" s="131">
        <v>3480.4</v>
      </c>
      <c r="S78" s="131">
        <v>18025.8</v>
      </c>
      <c r="T78" s="131">
        <v>30</v>
      </c>
      <c r="U78" s="131">
        <v>1072226.8999999999</v>
      </c>
      <c r="V78" s="131">
        <v>1019182.3</v>
      </c>
      <c r="W78" s="131">
        <v>439292</v>
      </c>
      <c r="X78" s="131">
        <v>363413.1</v>
      </c>
      <c r="Y78" s="131">
        <v>75878.899999999994</v>
      </c>
      <c r="Z78" s="131">
        <v>18811.599999999999</v>
      </c>
      <c r="AA78" s="131">
        <v>405100.3</v>
      </c>
      <c r="AB78" s="131">
        <v>132382.1</v>
      </c>
      <c r="AC78" s="131">
        <v>270927.59999999998</v>
      </c>
      <c r="AD78" s="131">
        <v>1002.2</v>
      </c>
      <c r="AE78" s="131">
        <v>788.4</v>
      </c>
      <c r="AF78" s="131">
        <v>155978.4</v>
      </c>
      <c r="AG78" s="131">
        <v>133638.70000000001</v>
      </c>
      <c r="AH78" s="131">
        <v>22339.7</v>
      </c>
      <c r="AI78" s="131">
        <v>53044.6</v>
      </c>
      <c r="AJ78" s="131">
        <v>6208.1</v>
      </c>
      <c r="AK78" s="131">
        <v>46836.5</v>
      </c>
      <c r="AL78" s="131">
        <v>360.1</v>
      </c>
      <c r="AM78" s="131">
        <v>44579.7</v>
      </c>
      <c r="AN78" s="131">
        <v>0</v>
      </c>
      <c r="AO78" s="131">
        <v>1896.7</v>
      </c>
      <c r="AP78" s="131">
        <v>0</v>
      </c>
      <c r="AQ78" s="131">
        <v>0</v>
      </c>
      <c r="AR78" s="132">
        <v>-159457.29999999993</v>
      </c>
      <c r="AS78" s="132">
        <v>-262421.10000000009</v>
      </c>
      <c r="AT78" s="132">
        <v>-315435.69999999995</v>
      </c>
      <c r="AU78" s="130">
        <v>-1.32798992</v>
      </c>
      <c r="AV78" s="132" t="s">
        <v>498</v>
      </c>
      <c r="AW78" s="131" t="s">
        <v>498</v>
      </c>
      <c r="AX78" s="131" t="s">
        <v>498</v>
      </c>
      <c r="AY78" s="133" t="s">
        <v>498</v>
      </c>
      <c r="AZ78" s="131">
        <v>5747853.6127763372</v>
      </c>
      <c r="BA78" s="131">
        <v>882078.92115366901</v>
      </c>
      <c r="BB78" s="133">
        <v>6629932.5339300064</v>
      </c>
      <c r="BC78" s="129">
        <v>27.912134090322066</v>
      </c>
      <c r="BD78" s="129">
        <v>12.705232558052959</v>
      </c>
      <c r="BE78" s="129">
        <v>4.9471431839660056</v>
      </c>
      <c r="BF78" s="134">
        <v>29.74663486815723</v>
      </c>
      <c r="BG78" s="155">
        <v>23752868.600000001</v>
      </c>
    </row>
    <row r="79" spans="1:59" ht="14.5" hidden="1" outlineLevel="1" x14ac:dyDescent="0.25">
      <c r="A79" s="119"/>
      <c r="B79" s="118" t="s">
        <v>462</v>
      </c>
      <c r="C79" s="130">
        <v>506.76</v>
      </c>
      <c r="D79" s="131">
        <v>984286.9</v>
      </c>
      <c r="E79" s="131">
        <v>984256.9</v>
      </c>
      <c r="F79" s="131">
        <v>928777.7</v>
      </c>
      <c r="G79" s="132">
        <v>275177.40000000002</v>
      </c>
      <c r="H79" s="131">
        <v>45075.5</v>
      </c>
      <c r="I79" s="131">
        <v>1137.8</v>
      </c>
      <c r="J79" s="131">
        <v>173645.7</v>
      </c>
      <c r="K79" s="131">
        <v>55318.400000000001</v>
      </c>
      <c r="L79" s="131">
        <v>265704.09999999998</v>
      </c>
      <c r="M79" s="131">
        <v>207560</v>
      </c>
      <c r="N79" s="131">
        <v>13040.6</v>
      </c>
      <c r="O79" s="131">
        <v>167295.6</v>
      </c>
      <c r="P79" s="132">
        <v>55479.199999999997</v>
      </c>
      <c r="Q79" s="131">
        <v>23310.2</v>
      </c>
      <c r="R79" s="131">
        <v>4643.2</v>
      </c>
      <c r="S79" s="131">
        <v>27525.8</v>
      </c>
      <c r="T79" s="131">
        <v>30</v>
      </c>
      <c r="U79" s="131">
        <v>1351424.1000001</v>
      </c>
      <c r="V79" s="131">
        <v>1290211</v>
      </c>
      <c r="W79" s="131">
        <v>556356.19999999995</v>
      </c>
      <c r="X79" s="131">
        <v>461440.5</v>
      </c>
      <c r="Y79" s="131">
        <v>94915.7</v>
      </c>
      <c r="Z79" s="131">
        <v>31178.6</v>
      </c>
      <c r="AA79" s="131">
        <v>535617.1</v>
      </c>
      <c r="AB79" s="131">
        <v>177997.1</v>
      </c>
      <c r="AC79" s="131">
        <v>355203.5</v>
      </c>
      <c r="AD79" s="131">
        <v>1628.1</v>
      </c>
      <c r="AE79" s="131">
        <v>788.4</v>
      </c>
      <c r="AF79" s="131">
        <v>167059.1</v>
      </c>
      <c r="AG79" s="131">
        <v>142067.79999999999</v>
      </c>
      <c r="AH79" s="131">
        <v>24991.3</v>
      </c>
      <c r="AI79" s="131">
        <v>61213.100000099999</v>
      </c>
      <c r="AJ79" s="131">
        <v>8088.1</v>
      </c>
      <c r="AK79" s="131">
        <v>53125.000000100001</v>
      </c>
      <c r="AL79" s="131">
        <v>521.20000000000005</v>
      </c>
      <c r="AM79" s="131">
        <v>50329.1</v>
      </c>
      <c r="AN79" s="131">
        <v>9.9999999999999995E-8</v>
      </c>
      <c r="AO79" s="131">
        <v>2274.6999999999998</v>
      </c>
      <c r="AP79" s="131">
        <v>0</v>
      </c>
      <c r="AQ79" s="131">
        <v>0</v>
      </c>
      <c r="AR79" s="132">
        <v>-200078.10000009986</v>
      </c>
      <c r="AS79" s="132">
        <v>-305954.09999999998</v>
      </c>
      <c r="AT79" s="132">
        <v>-367137.20000009995</v>
      </c>
      <c r="AU79" s="130">
        <v>-1.5456541500000001</v>
      </c>
      <c r="AV79" s="132" t="s">
        <v>498</v>
      </c>
      <c r="AW79" s="131" t="s">
        <v>498</v>
      </c>
      <c r="AX79" s="131" t="s">
        <v>498</v>
      </c>
      <c r="AY79" s="133" t="s">
        <v>498</v>
      </c>
      <c r="AZ79" s="131">
        <v>5871080.5288974345</v>
      </c>
      <c r="BA79" s="131">
        <v>879038.84237051662</v>
      </c>
      <c r="BB79" s="133">
        <v>6750119.3712679511</v>
      </c>
      <c r="BC79" s="129">
        <v>28.418122816828745</v>
      </c>
      <c r="BD79" s="129">
        <v>11.923699331782966</v>
      </c>
      <c r="BE79" s="129">
        <v>4.529525557528201</v>
      </c>
      <c r="BF79" s="134">
        <v>28.607932770134337</v>
      </c>
      <c r="BG79" s="155">
        <v>23752868.600000001</v>
      </c>
    </row>
    <row r="80" spans="1:59" ht="14.5" hidden="1" outlineLevel="1" x14ac:dyDescent="0.25">
      <c r="A80" s="119"/>
      <c r="B80" s="118" t="s">
        <v>463</v>
      </c>
      <c r="C80" s="130">
        <v>503.8</v>
      </c>
      <c r="D80" s="131">
        <v>1234316.6000000001</v>
      </c>
      <c r="E80" s="131">
        <v>1234286.6000000001</v>
      </c>
      <c r="F80" s="131">
        <v>1149376.6000000001</v>
      </c>
      <c r="G80" s="132">
        <v>347430.19999999995</v>
      </c>
      <c r="H80" s="131">
        <v>57646.9</v>
      </c>
      <c r="I80" s="131">
        <v>1576.7</v>
      </c>
      <c r="J80" s="131">
        <v>219223.3</v>
      </c>
      <c r="K80" s="131">
        <v>68983.3</v>
      </c>
      <c r="L80" s="131">
        <v>298717.90000000002</v>
      </c>
      <c r="M80" s="131">
        <v>252084.6</v>
      </c>
      <c r="N80" s="131">
        <v>14995</v>
      </c>
      <c r="O80" s="131">
        <v>236148.9</v>
      </c>
      <c r="P80" s="132">
        <v>84910</v>
      </c>
      <c r="Q80" s="131">
        <v>29372.799999999999</v>
      </c>
      <c r="R80" s="131">
        <v>5811</v>
      </c>
      <c r="S80" s="131">
        <v>49726.2</v>
      </c>
      <c r="T80" s="131">
        <v>30</v>
      </c>
      <c r="U80" s="131">
        <v>1660537.20000001</v>
      </c>
      <c r="V80" s="131">
        <v>1572213</v>
      </c>
      <c r="W80" s="131">
        <v>674848.3</v>
      </c>
      <c r="X80" s="131">
        <v>558794</v>
      </c>
      <c r="Y80" s="131">
        <v>116054.3</v>
      </c>
      <c r="Z80" s="131">
        <v>42639.3</v>
      </c>
      <c r="AA80" s="131">
        <v>668870.30000000005</v>
      </c>
      <c r="AB80" s="131">
        <v>224547.20000000001</v>
      </c>
      <c r="AC80" s="131">
        <v>440970.7</v>
      </c>
      <c r="AD80" s="131">
        <v>1912.7</v>
      </c>
      <c r="AE80" s="131">
        <v>1439.7</v>
      </c>
      <c r="AF80" s="131">
        <v>185855.1</v>
      </c>
      <c r="AG80" s="131">
        <v>159892.9</v>
      </c>
      <c r="AH80" s="131">
        <v>25962.2</v>
      </c>
      <c r="AI80" s="131">
        <v>88324.200000009994</v>
      </c>
      <c r="AJ80" s="131">
        <v>12190.8</v>
      </c>
      <c r="AK80" s="131">
        <v>76133.400000010006</v>
      </c>
      <c r="AL80" s="131">
        <v>679.7</v>
      </c>
      <c r="AM80" s="131">
        <v>72693.7</v>
      </c>
      <c r="AN80" s="131">
        <v>1E-8</v>
      </c>
      <c r="AO80" s="131">
        <v>2760</v>
      </c>
      <c r="AP80" s="131">
        <v>0</v>
      </c>
      <c r="AQ80" s="131">
        <v>0</v>
      </c>
      <c r="AR80" s="132">
        <v>-240365.50000000978</v>
      </c>
      <c r="AS80" s="132">
        <v>-337926.39999999991</v>
      </c>
      <c r="AT80" s="132">
        <v>-426220.60000000987</v>
      </c>
      <c r="AU80" s="130">
        <v>-1.7943963199999999</v>
      </c>
      <c r="AV80" s="132" t="s">
        <v>498</v>
      </c>
      <c r="AW80" s="131" t="s">
        <v>498</v>
      </c>
      <c r="AX80" s="131" t="s">
        <v>498</v>
      </c>
      <c r="AY80" s="133" t="s">
        <v>498</v>
      </c>
      <c r="AZ80" s="131">
        <v>5980700.6735391077</v>
      </c>
      <c r="BA80" s="131">
        <v>873786.36676150397</v>
      </c>
      <c r="BB80" s="133">
        <v>6854487.0403006114</v>
      </c>
      <c r="BC80" s="129">
        <v>28.85751256292729</v>
      </c>
      <c r="BD80" s="129">
        <v>11.474361295912772</v>
      </c>
      <c r="BE80" s="129">
        <v>5.3190136300475217</v>
      </c>
      <c r="BF80" s="134">
        <v>25.989558165704786</v>
      </c>
      <c r="BG80" s="155">
        <v>23752868.600000001</v>
      </c>
    </row>
    <row r="81" spans="1:59" ht="14.5" hidden="1" outlineLevel="1" x14ac:dyDescent="0.25">
      <c r="A81" s="119"/>
      <c r="B81" s="118" t="s">
        <v>464</v>
      </c>
      <c r="C81" s="130">
        <v>500.25</v>
      </c>
      <c r="D81" s="131">
        <v>1543940</v>
      </c>
      <c r="E81" s="131">
        <v>1543910</v>
      </c>
      <c r="F81" s="131">
        <v>1425249.4</v>
      </c>
      <c r="G81" s="132">
        <v>412984.30000000005</v>
      </c>
      <c r="H81" s="131">
        <v>69397.8</v>
      </c>
      <c r="I81" s="131">
        <v>1880.1</v>
      </c>
      <c r="J81" s="131">
        <v>260518.2</v>
      </c>
      <c r="K81" s="131">
        <v>81188.2</v>
      </c>
      <c r="L81" s="131">
        <v>418855.6</v>
      </c>
      <c r="M81" s="131">
        <v>293928.59999999998</v>
      </c>
      <c r="N81" s="131">
        <v>15853.5</v>
      </c>
      <c r="O81" s="131">
        <v>283627.40000000002</v>
      </c>
      <c r="P81" s="132">
        <v>118660.6</v>
      </c>
      <c r="Q81" s="131">
        <v>35367.1</v>
      </c>
      <c r="R81" s="131">
        <v>7265.3</v>
      </c>
      <c r="S81" s="131">
        <v>76028.2</v>
      </c>
      <c r="T81" s="131">
        <v>30</v>
      </c>
      <c r="U81" s="131">
        <v>2029692.8000000101</v>
      </c>
      <c r="V81" s="131">
        <v>1897389.5</v>
      </c>
      <c r="W81" s="131">
        <v>809216.6</v>
      </c>
      <c r="X81" s="131">
        <v>672682.1</v>
      </c>
      <c r="Y81" s="131">
        <v>136534.5</v>
      </c>
      <c r="Z81" s="131">
        <v>53517.599999999999</v>
      </c>
      <c r="AA81" s="131">
        <v>794652.3</v>
      </c>
      <c r="AB81" s="131">
        <v>270670.2</v>
      </c>
      <c r="AC81" s="131">
        <v>520118.1</v>
      </c>
      <c r="AD81" s="131">
        <v>2130.5</v>
      </c>
      <c r="AE81" s="131">
        <v>1733.5</v>
      </c>
      <c r="AF81" s="131">
        <v>240003</v>
      </c>
      <c r="AG81" s="131">
        <v>213728.2</v>
      </c>
      <c r="AH81" s="131">
        <v>26274.799999999999</v>
      </c>
      <c r="AI81" s="131">
        <v>132303.30000001</v>
      </c>
      <c r="AJ81" s="131">
        <v>14826.4</v>
      </c>
      <c r="AK81" s="131">
        <v>117476.90000001001</v>
      </c>
      <c r="AL81" s="131">
        <v>7082.1</v>
      </c>
      <c r="AM81" s="131">
        <v>107598.1</v>
      </c>
      <c r="AN81" s="131">
        <v>1E-8</v>
      </c>
      <c r="AO81" s="131">
        <v>2796.7</v>
      </c>
      <c r="AP81" s="131">
        <v>0</v>
      </c>
      <c r="AQ81" s="131">
        <v>0</v>
      </c>
      <c r="AR81" s="132">
        <v>-245749.80000001006</v>
      </c>
      <c r="AS81" s="132">
        <v>-353479.5</v>
      </c>
      <c r="AT81" s="132">
        <v>-485752.80000001006</v>
      </c>
      <c r="AU81" s="130">
        <v>-2.0450279400000002</v>
      </c>
      <c r="AV81" s="132" t="s">
        <v>498</v>
      </c>
      <c r="AW81" s="131" t="s">
        <v>498</v>
      </c>
      <c r="AX81" s="131" t="s">
        <v>498</v>
      </c>
      <c r="AY81" s="133" t="s">
        <v>498</v>
      </c>
      <c r="AZ81" s="131">
        <v>6034266.6726581054</v>
      </c>
      <c r="BA81" s="131">
        <v>866628.49375303043</v>
      </c>
      <c r="BB81" s="133">
        <v>6900895.1664111353</v>
      </c>
      <c r="BC81" s="129">
        <v>29.052891600684958</v>
      </c>
      <c r="BD81" s="129">
        <v>11.258247029901835</v>
      </c>
      <c r="BE81" s="129">
        <v>6.5183903692228373</v>
      </c>
      <c r="BF81" s="134">
        <v>29.388231982416553</v>
      </c>
      <c r="BG81" s="155">
        <v>23752868.600000001</v>
      </c>
    </row>
    <row r="82" spans="1:59" ht="14.5" hidden="1" outlineLevel="1" x14ac:dyDescent="0.25">
      <c r="A82" s="119"/>
      <c r="B82" s="118" t="s">
        <v>465</v>
      </c>
      <c r="C82" s="130">
        <v>500.49</v>
      </c>
      <c r="D82" s="131">
        <v>1783278.1</v>
      </c>
      <c r="E82" s="131">
        <v>1783195.1</v>
      </c>
      <c r="F82" s="131">
        <v>1641099.6</v>
      </c>
      <c r="G82" s="132">
        <v>485138.9</v>
      </c>
      <c r="H82" s="131">
        <v>81930.600000000006</v>
      </c>
      <c r="I82" s="131">
        <v>2181.3000000000002</v>
      </c>
      <c r="J82" s="131">
        <v>306970.5</v>
      </c>
      <c r="K82" s="131">
        <v>94056.5</v>
      </c>
      <c r="L82" s="131">
        <v>470090.6</v>
      </c>
      <c r="M82" s="131">
        <v>343523</v>
      </c>
      <c r="N82" s="131">
        <v>16847.5</v>
      </c>
      <c r="O82" s="131">
        <v>325499.59999999998</v>
      </c>
      <c r="P82" s="132">
        <v>142095.5</v>
      </c>
      <c r="Q82" s="131">
        <v>41380.6</v>
      </c>
      <c r="R82" s="131">
        <v>9467</v>
      </c>
      <c r="S82" s="131">
        <v>91247.9</v>
      </c>
      <c r="T82" s="131">
        <v>83</v>
      </c>
      <c r="U82" s="131">
        <v>2352227.7000000998</v>
      </c>
      <c r="V82" s="131">
        <v>2200944.9</v>
      </c>
      <c r="W82" s="131">
        <v>923657.7</v>
      </c>
      <c r="X82" s="131">
        <v>769295.4</v>
      </c>
      <c r="Y82" s="131">
        <v>154362.29999999999</v>
      </c>
      <c r="Z82" s="131">
        <v>64409.8</v>
      </c>
      <c r="AA82" s="131">
        <v>925771.2</v>
      </c>
      <c r="AB82" s="131">
        <v>318053.59999999998</v>
      </c>
      <c r="AC82" s="131">
        <v>603332.1</v>
      </c>
      <c r="AD82" s="131">
        <v>2435.6</v>
      </c>
      <c r="AE82" s="131">
        <v>1949.9</v>
      </c>
      <c r="AF82" s="131">
        <v>287106.2</v>
      </c>
      <c r="AG82" s="131">
        <v>248796.5</v>
      </c>
      <c r="AH82" s="131">
        <v>38309.699999999997</v>
      </c>
      <c r="AI82" s="131">
        <v>151282.80000009999</v>
      </c>
      <c r="AJ82" s="131">
        <v>17806</v>
      </c>
      <c r="AK82" s="131">
        <v>133476.80000009999</v>
      </c>
      <c r="AL82" s="131">
        <v>7302.1</v>
      </c>
      <c r="AM82" s="131">
        <v>123325</v>
      </c>
      <c r="AN82" s="131">
        <v>9.9999999999999995E-8</v>
      </c>
      <c r="AO82" s="131">
        <v>2849.7</v>
      </c>
      <c r="AP82" s="131">
        <v>0</v>
      </c>
      <c r="AQ82" s="131">
        <v>0</v>
      </c>
      <c r="AR82" s="132">
        <v>-281843.40000009979</v>
      </c>
      <c r="AS82" s="132">
        <v>-417749.79999999981</v>
      </c>
      <c r="AT82" s="132">
        <v>-568949.60000009974</v>
      </c>
      <c r="AU82" s="130">
        <v>-2.3952879500000002</v>
      </c>
      <c r="AV82" s="132" t="s">
        <v>498</v>
      </c>
      <c r="AW82" s="131" t="s">
        <v>498</v>
      </c>
      <c r="AX82" s="131" t="s">
        <v>498</v>
      </c>
      <c r="AY82" s="133" t="s">
        <v>498</v>
      </c>
      <c r="AZ82" s="131">
        <v>6145001.5406341087</v>
      </c>
      <c r="BA82" s="131">
        <v>861356.35840813769</v>
      </c>
      <c r="BB82" s="133">
        <v>7006357.8990422469</v>
      </c>
      <c r="BC82" s="129">
        <v>29.496891584043226</v>
      </c>
      <c r="BD82" s="129">
        <v>11.0438907913462</v>
      </c>
      <c r="BE82" s="129">
        <v>6.4314691983303129</v>
      </c>
      <c r="BF82" s="134">
        <v>28.644854949693482</v>
      </c>
      <c r="BG82" s="155">
        <v>23752868.600000001</v>
      </c>
    </row>
    <row r="83" spans="1:59" ht="14.5" hidden="1" outlineLevel="1" x14ac:dyDescent="0.25">
      <c r="A83" s="119"/>
      <c r="B83" s="118" t="s">
        <v>466</v>
      </c>
      <c r="C83" s="130">
        <v>500.31</v>
      </c>
      <c r="D83" s="131">
        <v>2005518.1</v>
      </c>
      <c r="E83" s="131">
        <v>2005435.1</v>
      </c>
      <c r="F83" s="131">
        <v>1844676.4</v>
      </c>
      <c r="G83" s="132">
        <v>559499.1</v>
      </c>
      <c r="H83" s="131">
        <v>94667.1</v>
      </c>
      <c r="I83" s="131">
        <v>2473.1999999999998</v>
      </c>
      <c r="J83" s="131">
        <v>354078.6</v>
      </c>
      <c r="K83" s="131">
        <v>108280.2</v>
      </c>
      <c r="L83" s="131">
        <v>506589.7</v>
      </c>
      <c r="M83" s="131">
        <v>390330.9</v>
      </c>
      <c r="N83" s="131">
        <v>18033.7</v>
      </c>
      <c r="O83" s="131">
        <v>370223</v>
      </c>
      <c r="P83" s="132">
        <v>160758.70000000001</v>
      </c>
      <c r="Q83" s="131">
        <v>47407.9</v>
      </c>
      <c r="R83" s="131">
        <v>13233</v>
      </c>
      <c r="S83" s="131">
        <v>100117.8</v>
      </c>
      <c r="T83" s="131">
        <v>83</v>
      </c>
      <c r="U83" s="131">
        <v>2667749.4000001</v>
      </c>
      <c r="V83" s="131">
        <v>2484521.7999999998</v>
      </c>
      <c r="W83" s="131">
        <v>1046195.4</v>
      </c>
      <c r="X83" s="131">
        <v>868422.2</v>
      </c>
      <c r="Y83" s="131">
        <v>177773.2</v>
      </c>
      <c r="Z83" s="131">
        <v>75295.3</v>
      </c>
      <c r="AA83" s="131">
        <v>1064134.1000000001</v>
      </c>
      <c r="AB83" s="131">
        <v>365347.7</v>
      </c>
      <c r="AC83" s="131">
        <v>693923.9</v>
      </c>
      <c r="AD83" s="131">
        <v>2595.6999999999998</v>
      </c>
      <c r="AE83" s="131">
        <v>2266.8000000000002</v>
      </c>
      <c r="AF83" s="131">
        <v>298897</v>
      </c>
      <c r="AG83" s="131">
        <v>260213.2</v>
      </c>
      <c r="AH83" s="131">
        <v>38683.800000000003</v>
      </c>
      <c r="AI83" s="131">
        <v>183227.60000010001</v>
      </c>
      <c r="AJ83" s="131">
        <v>20497.3</v>
      </c>
      <c r="AK83" s="131">
        <v>162730.30000009999</v>
      </c>
      <c r="AL83" s="131">
        <v>7562.8</v>
      </c>
      <c r="AM83" s="131">
        <v>151372</v>
      </c>
      <c r="AN83" s="131">
        <v>9.9999999999999995E-8</v>
      </c>
      <c r="AO83" s="131">
        <v>3795.5</v>
      </c>
      <c r="AP83" s="131">
        <v>0</v>
      </c>
      <c r="AQ83" s="131">
        <v>0</v>
      </c>
      <c r="AR83" s="132">
        <v>-363334.30000009993</v>
      </c>
      <c r="AS83" s="132">
        <v>-479086.69999999972</v>
      </c>
      <c r="AT83" s="132">
        <v>-662231.30000009993</v>
      </c>
      <c r="AU83" s="130">
        <v>-2.7880055700000002</v>
      </c>
      <c r="AV83" s="132" t="s">
        <v>498</v>
      </c>
      <c r="AW83" s="131" t="s">
        <v>498</v>
      </c>
      <c r="AX83" s="131" t="s">
        <v>498</v>
      </c>
      <c r="AY83" s="133" t="s">
        <v>498</v>
      </c>
      <c r="AZ83" s="131">
        <v>6204083.8077497603</v>
      </c>
      <c r="BA83" s="131">
        <v>860781.05041334149</v>
      </c>
      <c r="BB83" s="133">
        <v>7064864.8581631016</v>
      </c>
      <c r="BC83" s="129">
        <v>29.743206924333766</v>
      </c>
      <c r="BD83" s="129">
        <v>9.8049433151620633</v>
      </c>
      <c r="BE83" s="129">
        <v>6.8682463202912967</v>
      </c>
      <c r="BF83" s="134">
        <v>27.462253000038384</v>
      </c>
      <c r="BG83" s="155">
        <v>23752868.600000001</v>
      </c>
    </row>
    <row r="84" spans="1:59" ht="14.5" hidden="1" outlineLevel="1" x14ac:dyDescent="0.25">
      <c r="A84" s="119"/>
      <c r="B84" s="118" t="s">
        <v>467</v>
      </c>
      <c r="C84" s="130">
        <v>500.27</v>
      </c>
      <c r="D84" s="131">
        <v>2311846.2000000002</v>
      </c>
      <c r="E84" s="131">
        <v>2307914.6</v>
      </c>
      <c r="F84" s="131">
        <v>2124269.5</v>
      </c>
      <c r="G84" s="132">
        <v>621724.9</v>
      </c>
      <c r="H84" s="131">
        <v>107259.1</v>
      </c>
      <c r="I84" s="131">
        <v>2809.7</v>
      </c>
      <c r="J84" s="131">
        <v>392778.4</v>
      </c>
      <c r="K84" s="131">
        <v>118877.7</v>
      </c>
      <c r="L84" s="131">
        <v>620921.69999999995</v>
      </c>
      <c r="M84" s="131">
        <v>436928.2</v>
      </c>
      <c r="N84" s="131">
        <v>19603.599999999999</v>
      </c>
      <c r="O84" s="131">
        <v>425091.1</v>
      </c>
      <c r="P84" s="132">
        <v>183645.09999999998</v>
      </c>
      <c r="Q84" s="131">
        <v>53806.1</v>
      </c>
      <c r="R84" s="131">
        <v>14408.6</v>
      </c>
      <c r="S84" s="131">
        <v>115430.39999999999</v>
      </c>
      <c r="T84" s="131">
        <v>3931.6</v>
      </c>
      <c r="U84" s="131">
        <v>3046563.5000001001</v>
      </c>
      <c r="V84" s="131">
        <v>2839404.5</v>
      </c>
      <c r="W84" s="131">
        <v>1170855.8</v>
      </c>
      <c r="X84" s="131">
        <v>972167.1</v>
      </c>
      <c r="Y84" s="131">
        <v>198688.7</v>
      </c>
      <c r="Z84" s="131">
        <v>86173.6</v>
      </c>
      <c r="AA84" s="131">
        <v>1197520.6000000001</v>
      </c>
      <c r="AB84" s="131">
        <v>418178.4</v>
      </c>
      <c r="AC84" s="131">
        <v>774051.6</v>
      </c>
      <c r="AD84" s="131">
        <v>2764.5</v>
      </c>
      <c r="AE84" s="131">
        <v>2526.1</v>
      </c>
      <c r="AF84" s="131">
        <v>384854.5</v>
      </c>
      <c r="AG84" s="131">
        <v>341882.7</v>
      </c>
      <c r="AH84" s="131">
        <v>42971.8</v>
      </c>
      <c r="AI84" s="131">
        <v>207159.0000001</v>
      </c>
      <c r="AJ84" s="131">
        <v>24361.200000000001</v>
      </c>
      <c r="AK84" s="131">
        <v>182797.80000009999</v>
      </c>
      <c r="AL84" s="131">
        <v>7814.7</v>
      </c>
      <c r="AM84" s="131">
        <v>170878.3</v>
      </c>
      <c r="AN84" s="131">
        <v>9.9999999999999995E-8</v>
      </c>
      <c r="AO84" s="131">
        <v>4104.8</v>
      </c>
      <c r="AP84" s="131">
        <v>0</v>
      </c>
      <c r="AQ84" s="131">
        <v>0</v>
      </c>
      <c r="AR84" s="132">
        <v>-349862.80000009993</v>
      </c>
      <c r="AS84" s="132">
        <v>-531489.89999999991</v>
      </c>
      <c r="AT84" s="132">
        <v>-734717.30000009993</v>
      </c>
      <c r="AU84" s="130">
        <v>-3.0931729200000002</v>
      </c>
      <c r="AV84" s="132" t="s">
        <v>498</v>
      </c>
      <c r="AW84" s="131" t="s">
        <v>498</v>
      </c>
      <c r="AX84" s="131" t="s">
        <v>498</v>
      </c>
      <c r="AY84" s="133" t="s">
        <v>498</v>
      </c>
      <c r="AZ84" s="131">
        <v>6277762.0845896518</v>
      </c>
      <c r="BA84" s="131">
        <v>856779.33311454498</v>
      </c>
      <c r="BB84" s="133">
        <v>7134541.4177041966</v>
      </c>
      <c r="BC84" s="129">
        <v>30.036546481397181</v>
      </c>
      <c r="BD84" s="129">
        <v>9.493234415091889</v>
      </c>
      <c r="BE84" s="129">
        <v>6.7997597949326565</v>
      </c>
      <c r="BF84" s="134">
        <v>29.229892911422017</v>
      </c>
      <c r="BG84" s="155">
        <v>23752868.600000001</v>
      </c>
    </row>
    <row r="85" spans="1:59" ht="14.5" hidden="1" outlineLevel="1" x14ac:dyDescent="0.25">
      <c r="A85" s="119"/>
      <c r="B85" s="118" t="s">
        <v>468</v>
      </c>
      <c r="C85" s="130">
        <v>505.61</v>
      </c>
      <c r="D85" s="131">
        <v>2564426.4</v>
      </c>
      <c r="E85" s="131">
        <v>2560494.7999999998</v>
      </c>
      <c r="F85" s="131">
        <v>2346411.2999999998</v>
      </c>
      <c r="G85" s="132">
        <v>699067.6</v>
      </c>
      <c r="H85" s="131">
        <v>122250.7</v>
      </c>
      <c r="I85" s="131">
        <v>3194.3</v>
      </c>
      <c r="J85" s="131">
        <v>441525.2</v>
      </c>
      <c r="K85" s="131">
        <v>132097.4</v>
      </c>
      <c r="L85" s="131">
        <v>674952.4</v>
      </c>
      <c r="M85" s="131">
        <v>483780.9</v>
      </c>
      <c r="N85" s="131">
        <v>21323</v>
      </c>
      <c r="O85" s="131">
        <v>467287.4</v>
      </c>
      <c r="P85" s="132">
        <v>214083.5</v>
      </c>
      <c r="Q85" s="131">
        <v>60238.3</v>
      </c>
      <c r="R85" s="131">
        <v>15585</v>
      </c>
      <c r="S85" s="131">
        <v>138260.20000000001</v>
      </c>
      <c r="T85" s="131">
        <v>3931.6</v>
      </c>
      <c r="U85" s="131">
        <v>3360330.1000001002</v>
      </c>
      <c r="V85" s="131">
        <v>3128843.2</v>
      </c>
      <c r="W85" s="131">
        <v>1295213.3999999999</v>
      </c>
      <c r="X85" s="131">
        <v>1074743.8999999999</v>
      </c>
      <c r="Y85" s="131">
        <v>220469.5</v>
      </c>
      <c r="Z85" s="131">
        <v>98893.9</v>
      </c>
      <c r="AA85" s="131">
        <v>1333919.6000000001</v>
      </c>
      <c r="AB85" s="131">
        <v>468488.1</v>
      </c>
      <c r="AC85" s="131">
        <v>859669.4</v>
      </c>
      <c r="AD85" s="131">
        <v>2980.9</v>
      </c>
      <c r="AE85" s="131">
        <v>2781.2</v>
      </c>
      <c r="AF85" s="131">
        <v>400816.3</v>
      </c>
      <c r="AG85" s="131">
        <v>355053.7</v>
      </c>
      <c r="AH85" s="131">
        <v>45762.6</v>
      </c>
      <c r="AI85" s="131">
        <v>231486.90000009999</v>
      </c>
      <c r="AJ85" s="131">
        <v>32329.9</v>
      </c>
      <c r="AK85" s="131">
        <v>199157.0000001</v>
      </c>
      <c r="AL85" s="131">
        <v>9028</v>
      </c>
      <c r="AM85" s="131">
        <v>186024.2</v>
      </c>
      <c r="AN85" s="131">
        <v>9.9999999999999995E-8</v>
      </c>
      <c r="AO85" s="131">
        <v>4104.8</v>
      </c>
      <c r="AP85" s="131">
        <v>0</v>
      </c>
      <c r="AQ85" s="131">
        <v>0</v>
      </c>
      <c r="AR85" s="132">
        <v>-395087.40000010049</v>
      </c>
      <c r="AS85" s="132">
        <v>-568348.40000000037</v>
      </c>
      <c r="AT85" s="132">
        <v>-795903.7000001003</v>
      </c>
      <c r="AU85" s="130">
        <v>-3.3507687599999998</v>
      </c>
      <c r="AV85" s="132" t="s">
        <v>498</v>
      </c>
      <c r="AW85" s="131" t="s">
        <v>498</v>
      </c>
      <c r="AX85" s="131" t="s">
        <v>498</v>
      </c>
      <c r="AY85" s="133" t="s">
        <v>498</v>
      </c>
      <c r="AZ85" s="131">
        <v>6458918.0806989213</v>
      </c>
      <c r="BA85" s="131">
        <v>863445.31472001807</v>
      </c>
      <c r="BB85" s="133">
        <v>7322363.3954189392</v>
      </c>
      <c r="BC85" s="129">
        <v>30.827280353914553</v>
      </c>
      <c r="BD85" s="129">
        <v>10.073085582051577</v>
      </c>
      <c r="BE85" s="129">
        <v>6.888814286432547</v>
      </c>
      <c r="BF85" s="134">
        <v>28.76530640642585</v>
      </c>
      <c r="BG85" s="155">
        <v>23752868.600000001</v>
      </c>
    </row>
    <row r="86" spans="1:59" ht="14.5" hidden="1" outlineLevel="1" x14ac:dyDescent="0.25">
      <c r="A86" s="119"/>
      <c r="B86" s="118" t="s">
        <v>469</v>
      </c>
      <c r="C86" s="130">
        <v>500.25</v>
      </c>
      <c r="D86" s="131">
        <v>2808431.9</v>
      </c>
      <c r="E86" s="131">
        <v>2804498.6</v>
      </c>
      <c r="F86" s="131">
        <v>2575657</v>
      </c>
      <c r="G86" s="132">
        <v>785546.2</v>
      </c>
      <c r="H86" s="131">
        <v>138816.20000000001</v>
      </c>
      <c r="I86" s="131">
        <v>3570.8</v>
      </c>
      <c r="J86" s="131">
        <v>494617.1</v>
      </c>
      <c r="K86" s="131">
        <v>148542.1</v>
      </c>
      <c r="L86" s="131">
        <v>716725.3</v>
      </c>
      <c r="M86" s="131">
        <v>530108.30000000005</v>
      </c>
      <c r="N86" s="131">
        <v>23647.3</v>
      </c>
      <c r="O86" s="131">
        <v>519629.9</v>
      </c>
      <c r="P86" s="132">
        <v>228841.60000000001</v>
      </c>
      <c r="Q86" s="131">
        <v>66914.8</v>
      </c>
      <c r="R86" s="131">
        <v>17084.599999999999</v>
      </c>
      <c r="S86" s="131">
        <v>144842.20000000001</v>
      </c>
      <c r="T86" s="131">
        <v>3933.3</v>
      </c>
      <c r="U86" s="131">
        <v>3716163.9</v>
      </c>
      <c r="V86" s="131">
        <v>3434416.9</v>
      </c>
      <c r="W86" s="131">
        <v>1415066.7</v>
      </c>
      <c r="X86" s="131">
        <v>1176594.8999999999</v>
      </c>
      <c r="Y86" s="131">
        <v>238471.8</v>
      </c>
      <c r="Z86" s="131">
        <v>114346.5</v>
      </c>
      <c r="AA86" s="131">
        <v>1481514.6</v>
      </c>
      <c r="AB86" s="131">
        <v>520897.9</v>
      </c>
      <c r="AC86" s="131">
        <v>954132.8</v>
      </c>
      <c r="AD86" s="131">
        <v>3239.3</v>
      </c>
      <c r="AE86" s="131">
        <v>3244.6</v>
      </c>
      <c r="AF86" s="131">
        <v>423489.1</v>
      </c>
      <c r="AG86" s="131">
        <v>376787.5</v>
      </c>
      <c r="AH86" s="131">
        <v>46701.599999999999</v>
      </c>
      <c r="AI86" s="131">
        <v>281747</v>
      </c>
      <c r="AJ86" s="131">
        <v>37051.800000000003</v>
      </c>
      <c r="AK86" s="131">
        <v>244695.2</v>
      </c>
      <c r="AL86" s="131">
        <v>9661.2000000000007</v>
      </c>
      <c r="AM86" s="131">
        <v>230927.5</v>
      </c>
      <c r="AN86" s="131">
        <v>0</v>
      </c>
      <c r="AO86" s="131">
        <v>4106.5</v>
      </c>
      <c r="AP86" s="131">
        <v>0</v>
      </c>
      <c r="AQ86" s="131">
        <v>0</v>
      </c>
      <c r="AR86" s="132">
        <v>-484242.89999999991</v>
      </c>
      <c r="AS86" s="132">
        <v>-629918.29999999981</v>
      </c>
      <c r="AT86" s="132">
        <v>-907732</v>
      </c>
      <c r="AU86" s="130">
        <v>-3.8215678899999999</v>
      </c>
      <c r="AV86" s="132" t="s">
        <v>498</v>
      </c>
      <c r="AW86" s="131" t="s">
        <v>498</v>
      </c>
      <c r="AX86" s="131" t="s">
        <v>498</v>
      </c>
      <c r="AY86" s="133" t="s">
        <v>498</v>
      </c>
      <c r="AZ86" s="131">
        <v>6566673.5050928071</v>
      </c>
      <c r="BA86" s="131">
        <v>1352706.7357343528</v>
      </c>
      <c r="BB86" s="133">
        <v>7919380.24082716</v>
      </c>
      <c r="BC86" s="129">
        <v>33.340731909859336</v>
      </c>
      <c r="BD86" s="129">
        <v>9.0169226456813014</v>
      </c>
      <c r="BE86" s="129">
        <v>7.5816623696279919</v>
      </c>
      <c r="BF86" s="134">
        <v>27.826892323007296</v>
      </c>
      <c r="BG86" s="155">
        <v>23752868.600000001</v>
      </c>
    </row>
    <row r="87" spans="1:59" ht="14.5" collapsed="1" x14ac:dyDescent="0.25">
      <c r="A87" s="120">
        <v>2012</v>
      </c>
      <c r="B87" s="118" t="s">
        <v>470</v>
      </c>
      <c r="C87" s="135">
        <v>509.23</v>
      </c>
      <c r="D87" s="136">
        <v>3274301.3</v>
      </c>
      <c r="E87" s="136">
        <v>3270368</v>
      </c>
      <c r="F87" s="136">
        <v>3007922.3</v>
      </c>
      <c r="G87" s="137">
        <v>856379.1</v>
      </c>
      <c r="H87" s="136">
        <v>152274.4</v>
      </c>
      <c r="I87" s="136">
        <v>3823.6</v>
      </c>
      <c r="J87" s="136">
        <v>538340</v>
      </c>
      <c r="K87" s="136">
        <v>161941.1</v>
      </c>
      <c r="L87" s="136">
        <v>891668.4</v>
      </c>
      <c r="M87" s="136">
        <v>584637.9</v>
      </c>
      <c r="N87" s="136">
        <v>25921.5</v>
      </c>
      <c r="O87" s="136">
        <v>649315.4</v>
      </c>
      <c r="P87" s="137">
        <v>262445.7</v>
      </c>
      <c r="Q87" s="136">
        <v>74083.5</v>
      </c>
      <c r="R87" s="136">
        <v>22210.1</v>
      </c>
      <c r="S87" s="136">
        <v>166152.1</v>
      </c>
      <c r="T87" s="136">
        <v>3933.3</v>
      </c>
      <c r="U87" s="136">
        <v>4274966.2</v>
      </c>
      <c r="V87" s="136">
        <v>3943655.9</v>
      </c>
      <c r="W87" s="136">
        <v>1647046.6</v>
      </c>
      <c r="X87" s="136">
        <v>1380019</v>
      </c>
      <c r="Y87" s="136">
        <v>267027.59999999998</v>
      </c>
      <c r="Z87" s="136">
        <v>142939.29999999999</v>
      </c>
      <c r="AA87" s="136">
        <v>1681899.1</v>
      </c>
      <c r="AB87" s="136">
        <v>611398.5</v>
      </c>
      <c r="AC87" s="136">
        <v>1063398.8</v>
      </c>
      <c r="AD87" s="136">
        <v>3617</v>
      </c>
      <c r="AE87" s="136">
        <v>3484.8</v>
      </c>
      <c r="AF87" s="136">
        <v>471770.9</v>
      </c>
      <c r="AG87" s="136">
        <v>424769.8</v>
      </c>
      <c r="AH87" s="136">
        <v>47001.1</v>
      </c>
      <c r="AI87" s="136">
        <v>331310.3</v>
      </c>
      <c r="AJ87" s="136">
        <v>51501</v>
      </c>
      <c r="AK87" s="136">
        <v>279809.3</v>
      </c>
      <c r="AL87" s="136">
        <v>12585.7</v>
      </c>
      <c r="AM87" s="136">
        <v>255533.2</v>
      </c>
      <c r="AN87" s="136">
        <v>0</v>
      </c>
      <c r="AO87" s="136">
        <v>11690.4</v>
      </c>
      <c r="AP87" s="136">
        <v>0</v>
      </c>
      <c r="AQ87" s="136">
        <v>0</v>
      </c>
      <c r="AR87" s="137">
        <v>-528894.00000000047</v>
      </c>
      <c r="AS87" s="137">
        <v>-673287.89999999991</v>
      </c>
      <c r="AT87" s="137">
        <v>-1000664.9000000004</v>
      </c>
      <c r="AU87" s="135">
        <v>-4.2128170599999999</v>
      </c>
      <c r="AV87" s="137" t="s">
        <v>498</v>
      </c>
      <c r="AW87" s="136" t="s">
        <v>498</v>
      </c>
      <c r="AX87" s="136" t="s">
        <v>498</v>
      </c>
      <c r="AY87" s="138" t="s">
        <v>498</v>
      </c>
      <c r="AZ87" s="136">
        <v>6631965.300867592</v>
      </c>
      <c r="BA87" s="136">
        <v>1385356.4859266994</v>
      </c>
      <c r="BB87" s="138">
        <v>8017321.7867942918</v>
      </c>
      <c r="BC87" s="139">
        <v>33.753067563360709</v>
      </c>
      <c r="BD87" s="139">
        <v>8.1423050792263307</v>
      </c>
      <c r="BE87" s="139">
        <v>7.7500098129430821</v>
      </c>
      <c r="BF87" s="140">
        <v>29.643997120537325</v>
      </c>
      <c r="BG87" s="156">
        <v>23752868.600000001</v>
      </c>
    </row>
    <row r="88" spans="1:59" ht="14.5" hidden="1" outlineLevel="1" x14ac:dyDescent="0.25">
      <c r="A88" s="117"/>
      <c r="B88" s="118" t="s">
        <v>459</v>
      </c>
      <c r="C88" s="123">
        <v>503.63</v>
      </c>
      <c r="D88" s="124">
        <v>257167.2</v>
      </c>
      <c r="E88" s="124">
        <v>257167.2</v>
      </c>
      <c r="F88" s="124">
        <v>250360.7</v>
      </c>
      <c r="G88" s="125">
        <v>68799.7</v>
      </c>
      <c r="H88" s="124">
        <v>12290.8</v>
      </c>
      <c r="I88" s="124">
        <v>273.89999999999998</v>
      </c>
      <c r="J88" s="124">
        <v>44364.4</v>
      </c>
      <c r="K88" s="124">
        <v>11870.6</v>
      </c>
      <c r="L88" s="124">
        <v>46020.4</v>
      </c>
      <c r="M88" s="124">
        <v>66723</v>
      </c>
      <c r="N88" s="124">
        <v>2018.9</v>
      </c>
      <c r="O88" s="124">
        <v>66798.7</v>
      </c>
      <c r="P88" s="125">
        <v>6806.5</v>
      </c>
      <c r="Q88" s="124">
        <v>5542</v>
      </c>
      <c r="R88" s="124">
        <v>860.9</v>
      </c>
      <c r="S88" s="124">
        <v>403.6</v>
      </c>
      <c r="T88" s="124">
        <v>0</v>
      </c>
      <c r="U88" s="124">
        <v>468736.5</v>
      </c>
      <c r="V88" s="124">
        <v>432664.5</v>
      </c>
      <c r="W88" s="124">
        <v>210357.8</v>
      </c>
      <c r="X88" s="124">
        <v>192755</v>
      </c>
      <c r="Y88" s="124">
        <v>17602.8</v>
      </c>
      <c r="Z88" s="124">
        <v>3187.7</v>
      </c>
      <c r="AA88" s="124">
        <v>158552.70000000001</v>
      </c>
      <c r="AB88" s="124">
        <v>45442.2</v>
      </c>
      <c r="AC88" s="124">
        <v>112348.4</v>
      </c>
      <c r="AD88" s="124">
        <v>762.1</v>
      </c>
      <c r="AE88" s="124">
        <v>0</v>
      </c>
      <c r="AF88" s="124">
        <v>60566.3</v>
      </c>
      <c r="AG88" s="124">
        <v>48462.2</v>
      </c>
      <c r="AH88" s="124">
        <v>12104.1</v>
      </c>
      <c r="AI88" s="124">
        <v>36072</v>
      </c>
      <c r="AJ88" s="124">
        <v>2003.1</v>
      </c>
      <c r="AK88" s="124">
        <v>34068.9</v>
      </c>
      <c r="AL88" s="124">
        <v>0</v>
      </c>
      <c r="AM88" s="124">
        <v>34068.9</v>
      </c>
      <c r="AN88" s="124">
        <v>0</v>
      </c>
      <c r="AO88" s="124">
        <v>0</v>
      </c>
      <c r="AP88" s="124">
        <v>0</v>
      </c>
      <c r="AQ88" s="124">
        <v>0</v>
      </c>
      <c r="AR88" s="125">
        <v>-151003</v>
      </c>
      <c r="AS88" s="125">
        <v>-175497.3</v>
      </c>
      <c r="AT88" s="125">
        <v>-211569.3</v>
      </c>
      <c r="AU88" s="123">
        <v>-0.83089060999999997</v>
      </c>
      <c r="AV88" s="125" t="s">
        <v>498</v>
      </c>
      <c r="AW88" s="124" t="s">
        <v>498</v>
      </c>
      <c r="AX88" s="124" t="s">
        <v>498</v>
      </c>
      <c r="AY88" s="126" t="s">
        <v>498</v>
      </c>
      <c r="AZ88" s="124">
        <v>6696112.2864245642</v>
      </c>
      <c r="BA88" s="131">
        <v>1236339.5668150438</v>
      </c>
      <c r="BB88" s="126">
        <v>7932451.853239608</v>
      </c>
      <c r="BC88" s="129">
        <v>31.152912055381066</v>
      </c>
      <c r="BD88" s="127">
        <v>10.08874575716856</v>
      </c>
      <c r="BE88" s="127">
        <v>7.6955816327510238</v>
      </c>
      <c r="BF88" s="128">
        <v>18.381638971292219</v>
      </c>
      <c r="BG88" s="157">
        <v>25462954.600000001</v>
      </c>
    </row>
    <row r="89" spans="1:59" ht="14.5" hidden="1" outlineLevel="1" x14ac:dyDescent="0.25">
      <c r="A89" s="119"/>
      <c r="B89" s="118" t="s">
        <v>460</v>
      </c>
      <c r="C89" s="130">
        <v>500.36</v>
      </c>
      <c r="D89" s="131">
        <v>498665.1</v>
      </c>
      <c r="E89" s="131">
        <v>498665.1</v>
      </c>
      <c r="F89" s="131">
        <v>482570</v>
      </c>
      <c r="G89" s="132">
        <v>135926.70000000001</v>
      </c>
      <c r="H89" s="131">
        <v>23685.7</v>
      </c>
      <c r="I89" s="131">
        <v>583.29999999999995</v>
      </c>
      <c r="J89" s="131">
        <v>86247.7</v>
      </c>
      <c r="K89" s="131">
        <v>25410</v>
      </c>
      <c r="L89" s="131">
        <v>85873.600000000006</v>
      </c>
      <c r="M89" s="131">
        <v>117914.4</v>
      </c>
      <c r="N89" s="131">
        <v>3837.3</v>
      </c>
      <c r="O89" s="131">
        <v>139018</v>
      </c>
      <c r="P89" s="132">
        <v>16095.099999999999</v>
      </c>
      <c r="Q89" s="131">
        <v>10017.799999999999</v>
      </c>
      <c r="R89" s="131">
        <v>1836.1</v>
      </c>
      <c r="S89" s="131">
        <v>4241.2</v>
      </c>
      <c r="T89" s="131">
        <v>0</v>
      </c>
      <c r="U89" s="131">
        <v>798182.1</v>
      </c>
      <c r="V89" s="131">
        <v>737508.5</v>
      </c>
      <c r="W89" s="131">
        <v>348076.9</v>
      </c>
      <c r="X89" s="131">
        <v>292412.2</v>
      </c>
      <c r="Y89" s="131">
        <v>55664.7</v>
      </c>
      <c r="Z89" s="131">
        <v>9933.7999999999993</v>
      </c>
      <c r="AA89" s="131">
        <v>304350</v>
      </c>
      <c r="AB89" s="131">
        <v>93566.2</v>
      </c>
      <c r="AC89" s="131">
        <v>208410.5</v>
      </c>
      <c r="AD89" s="131">
        <v>1006.2</v>
      </c>
      <c r="AE89" s="131">
        <v>1367.1</v>
      </c>
      <c r="AF89" s="131">
        <v>75147.8</v>
      </c>
      <c r="AG89" s="131">
        <v>62776</v>
      </c>
      <c r="AH89" s="131">
        <v>12371.8</v>
      </c>
      <c r="AI89" s="131">
        <v>60673.599999999999</v>
      </c>
      <c r="AJ89" s="131">
        <v>5173.1000000000004</v>
      </c>
      <c r="AK89" s="131">
        <v>55500.5</v>
      </c>
      <c r="AL89" s="131">
        <v>50</v>
      </c>
      <c r="AM89" s="131">
        <v>55094.3</v>
      </c>
      <c r="AN89" s="131">
        <v>0</v>
      </c>
      <c r="AO89" s="131">
        <v>356.2</v>
      </c>
      <c r="AP89" s="131">
        <v>0</v>
      </c>
      <c r="AQ89" s="131">
        <v>0</v>
      </c>
      <c r="AR89" s="132">
        <v>-224369.19999999995</v>
      </c>
      <c r="AS89" s="132">
        <v>-238843.40000000002</v>
      </c>
      <c r="AT89" s="132">
        <v>-299517</v>
      </c>
      <c r="AU89" s="130">
        <v>-1.17628533</v>
      </c>
      <c r="AV89" s="132" t="s">
        <v>498</v>
      </c>
      <c r="AW89" s="131" t="s">
        <v>498</v>
      </c>
      <c r="AX89" s="131" t="s">
        <v>498</v>
      </c>
      <c r="AY89" s="133" t="s">
        <v>498</v>
      </c>
      <c r="AZ89" s="131">
        <v>6769774.3004441243</v>
      </c>
      <c r="BA89" s="131">
        <v>1227277.8205802417</v>
      </c>
      <c r="BB89" s="133">
        <v>7997052.1210243665</v>
      </c>
      <c r="BC89" s="129">
        <v>31.406615008551935</v>
      </c>
      <c r="BD89" s="129">
        <v>17.056381134270502</v>
      </c>
      <c r="BE89" s="129">
        <v>7.6014733981130371</v>
      </c>
      <c r="BF89" s="134">
        <v>17.795055639596331</v>
      </c>
      <c r="BG89" s="155">
        <v>25462954.600000001</v>
      </c>
    </row>
    <row r="90" spans="1:59" ht="14.5" hidden="1" outlineLevel="1" x14ac:dyDescent="0.25">
      <c r="A90" s="119"/>
      <c r="B90" s="118" t="s">
        <v>461</v>
      </c>
      <c r="C90" s="130">
        <v>500.25</v>
      </c>
      <c r="D90" s="131">
        <v>840183.4</v>
      </c>
      <c r="E90" s="131">
        <v>840183.4</v>
      </c>
      <c r="F90" s="131">
        <v>800296.1</v>
      </c>
      <c r="G90" s="132">
        <v>200107.7</v>
      </c>
      <c r="H90" s="131">
        <v>34305.4</v>
      </c>
      <c r="I90" s="131">
        <v>779.5</v>
      </c>
      <c r="J90" s="131">
        <v>126148</v>
      </c>
      <c r="K90" s="131">
        <v>38874.800000000003</v>
      </c>
      <c r="L90" s="131">
        <v>231562.6</v>
      </c>
      <c r="M90" s="131">
        <v>167125.9</v>
      </c>
      <c r="N90" s="131">
        <v>5946.1</v>
      </c>
      <c r="O90" s="131">
        <v>195553.8</v>
      </c>
      <c r="P90" s="132">
        <v>39887.300000000003</v>
      </c>
      <c r="Q90" s="131">
        <v>14526.4</v>
      </c>
      <c r="R90" s="131">
        <v>2875.6</v>
      </c>
      <c r="S90" s="131">
        <v>22485.3</v>
      </c>
      <c r="T90" s="131">
        <v>0</v>
      </c>
      <c r="U90" s="131">
        <v>1191109.8</v>
      </c>
      <c r="V90" s="131">
        <v>1097182.8999999999</v>
      </c>
      <c r="W90" s="131">
        <v>473857.9</v>
      </c>
      <c r="X90" s="131">
        <v>396954.3</v>
      </c>
      <c r="Y90" s="131">
        <v>76903.600000000006</v>
      </c>
      <c r="Z90" s="131">
        <v>18671.900000000001</v>
      </c>
      <c r="AA90" s="131">
        <v>446559</v>
      </c>
      <c r="AB90" s="131">
        <v>145112.6</v>
      </c>
      <c r="AC90" s="131">
        <v>298577.09999999998</v>
      </c>
      <c r="AD90" s="131">
        <v>1219.5</v>
      </c>
      <c r="AE90" s="131">
        <v>1649.8</v>
      </c>
      <c r="AF90" s="131">
        <v>158094.1</v>
      </c>
      <c r="AG90" s="131">
        <v>141450.29999999999</v>
      </c>
      <c r="AH90" s="131">
        <v>16643.8</v>
      </c>
      <c r="AI90" s="131">
        <v>93926.9</v>
      </c>
      <c r="AJ90" s="131">
        <v>7762.2</v>
      </c>
      <c r="AK90" s="131">
        <v>86164.7</v>
      </c>
      <c r="AL90" s="131">
        <v>287.2</v>
      </c>
      <c r="AM90" s="131">
        <v>60791.4</v>
      </c>
      <c r="AN90" s="131">
        <v>0</v>
      </c>
      <c r="AO90" s="131">
        <v>25086.1</v>
      </c>
      <c r="AP90" s="131">
        <v>0</v>
      </c>
      <c r="AQ90" s="131">
        <v>0</v>
      </c>
      <c r="AR90" s="132">
        <v>-192832.30000000005</v>
      </c>
      <c r="AS90" s="132">
        <v>-256999.49999999988</v>
      </c>
      <c r="AT90" s="132">
        <v>-350926.4</v>
      </c>
      <c r="AU90" s="130">
        <v>-1.37818413</v>
      </c>
      <c r="AV90" s="132" t="s">
        <v>498</v>
      </c>
      <c r="AW90" s="131" t="s">
        <v>498</v>
      </c>
      <c r="AX90" s="131" t="s">
        <v>498</v>
      </c>
      <c r="AY90" s="133" t="s">
        <v>498</v>
      </c>
      <c r="AZ90" s="131">
        <v>6789398.3784308527</v>
      </c>
      <c r="BA90" s="131">
        <v>1224514.3514946697</v>
      </c>
      <c r="BB90" s="133">
        <v>8013912.7299255226</v>
      </c>
      <c r="BC90" s="129">
        <v>31.472831239802478</v>
      </c>
      <c r="BD90" s="129">
        <v>11.0235831329619</v>
      </c>
      <c r="BE90" s="129">
        <v>7.8856625980241279</v>
      </c>
      <c r="BF90" s="134">
        <v>28.934615575410156</v>
      </c>
      <c r="BG90" s="155">
        <v>25462954.600000001</v>
      </c>
    </row>
    <row r="91" spans="1:59" ht="14.5" hidden="1" outlineLevel="1" x14ac:dyDescent="0.25">
      <c r="A91" s="119"/>
      <c r="B91" s="118" t="s">
        <v>462</v>
      </c>
      <c r="C91" s="130">
        <v>501.32</v>
      </c>
      <c r="D91" s="131">
        <v>1105872.3</v>
      </c>
      <c r="E91" s="131">
        <v>1105872.3</v>
      </c>
      <c r="F91" s="131">
        <v>1047806.3</v>
      </c>
      <c r="G91" s="132">
        <v>273381.8</v>
      </c>
      <c r="H91" s="131">
        <v>46359.8</v>
      </c>
      <c r="I91" s="131">
        <v>1015</v>
      </c>
      <c r="J91" s="131">
        <v>173084.9</v>
      </c>
      <c r="K91" s="131">
        <v>52922.1</v>
      </c>
      <c r="L91" s="131">
        <v>290907.59999999998</v>
      </c>
      <c r="M91" s="131">
        <v>219448.1</v>
      </c>
      <c r="N91" s="131">
        <v>8050.5</v>
      </c>
      <c r="O91" s="131">
        <v>256018.3</v>
      </c>
      <c r="P91" s="132">
        <v>58066</v>
      </c>
      <c r="Q91" s="131">
        <v>19250.599999999999</v>
      </c>
      <c r="R91" s="131">
        <v>4645.3</v>
      </c>
      <c r="S91" s="131">
        <v>34170.1</v>
      </c>
      <c r="T91" s="131">
        <v>0</v>
      </c>
      <c r="U91" s="131">
        <v>1545178.4</v>
      </c>
      <c r="V91" s="131">
        <v>1435193.7</v>
      </c>
      <c r="W91" s="131">
        <v>608024</v>
      </c>
      <c r="X91" s="131">
        <v>506123.8</v>
      </c>
      <c r="Y91" s="131">
        <v>101900.2</v>
      </c>
      <c r="Z91" s="131">
        <v>34113.699999999997</v>
      </c>
      <c r="AA91" s="131">
        <v>588654.9</v>
      </c>
      <c r="AB91" s="131">
        <v>196006.6</v>
      </c>
      <c r="AC91" s="131">
        <v>389141.2</v>
      </c>
      <c r="AD91" s="131">
        <v>1857.3</v>
      </c>
      <c r="AE91" s="131">
        <v>1649.8</v>
      </c>
      <c r="AF91" s="131">
        <v>204401.1</v>
      </c>
      <c r="AG91" s="131">
        <v>185183.3</v>
      </c>
      <c r="AH91" s="131">
        <v>19217.8</v>
      </c>
      <c r="AI91" s="131">
        <v>109984.7</v>
      </c>
      <c r="AJ91" s="131">
        <v>10391.4</v>
      </c>
      <c r="AK91" s="131">
        <v>99593.3</v>
      </c>
      <c r="AL91" s="131">
        <v>399.9</v>
      </c>
      <c r="AM91" s="131">
        <v>73621.5</v>
      </c>
      <c r="AN91" s="131">
        <v>0</v>
      </c>
      <c r="AO91" s="131">
        <v>25571.9</v>
      </c>
      <c r="AP91" s="131">
        <v>0</v>
      </c>
      <c r="AQ91" s="131">
        <v>0</v>
      </c>
      <c r="AR91" s="132">
        <v>-234904.99999999977</v>
      </c>
      <c r="AS91" s="132">
        <v>-329321.39999999991</v>
      </c>
      <c r="AT91" s="132">
        <v>-439306.09999999986</v>
      </c>
      <c r="AU91" s="130">
        <v>-1.7252754299999999</v>
      </c>
      <c r="AV91" s="132" t="s">
        <v>498</v>
      </c>
      <c r="AW91" s="131" t="s">
        <v>498</v>
      </c>
      <c r="AX91" s="131" t="s">
        <v>498</v>
      </c>
      <c r="AY91" s="133" t="s">
        <v>498</v>
      </c>
      <c r="AZ91" s="131">
        <v>6934489.4175642505</v>
      </c>
      <c r="BA91" s="131">
        <v>1725978.9494938413</v>
      </c>
      <c r="BB91" s="133">
        <v>8660468.3670580909</v>
      </c>
      <c r="BC91" s="129">
        <v>34.012032394143645</v>
      </c>
      <c r="BD91" s="129">
        <v>12.356062731183304</v>
      </c>
      <c r="BE91" s="129">
        <v>7.1179289071087197</v>
      </c>
      <c r="BF91" s="134">
        <v>27.763490255784866</v>
      </c>
      <c r="BG91" s="155">
        <v>25462954.600000001</v>
      </c>
    </row>
    <row r="92" spans="1:59" ht="14.5" hidden="1" outlineLevel="1" x14ac:dyDescent="0.25">
      <c r="A92" s="119"/>
      <c r="B92" s="118" t="s">
        <v>463</v>
      </c>
      <c r="C92" s="130">
        <v>500.26</v>
      </c>
      <c r="D92" s="131">
        <v>1356508.9</v>
      </c>
      <c r="E92" s="131">
        <v>1356508.9</v>
      </c>
      <c r="F92" s="131">
        <v>1260682.6000000001</v>
      </c>
      <c r="G92" s="132">
        <v>344179.20000000001</v>
      </c>
      <c r="H92" s="131">
        <v>58770.9</v>
      </c>
      <c r="I92" s="131">
        <v>1240.0999999999999</v>
      </c>
      <c r="J92" s="131">
        <v>218631.2</v>
      </c>
      <c r="K92" s="131">
        <v>65537</v>
      </c>
      <c r="L92" s="131">
        <v>333596.79999999999</v>
      </c>
      <c r="M92" s="131">
        <v>266925</v>
      </c>
      <c r="N92" s="131">
        <v>10017.4</v>
      </c>
      <c r="O92" s="131">
        <v>305964.2</v>
      </c>
      <c r="P92" s="132">
        <v>95826.3</v>
      </c>
      <c r="Q92" s="131">
        <v>23467.7</v>
      </c>
      <c r="R92" s="131">
        <v>5524.6</v>
      </c>
      <c r="S92" s="131">
        <v>66834</v>
      </c>
      <c r="T92" s="131">
        <v>0</v>
      </c>
      <c r="U92" s="131">
        <v>1878446.1</v>
      </c>
      <c r="V92" s="131">
        <v>1755177.4</v>
      </c>
      <c r="W92" s="131">
        <v>738968.9</v>
      </c>
      <c r="X92" s="131">
        <v>613843.80000000005</v>
      </c>
      <c r="Y92" s="131">
        <v>125125.1</v>
      </c>
      <c r="Z92" s="131">
        <v>48136.9</v>
      </c>
      <c r="AA92" s="131">
        <v>738309.7</v>
      </c>
      <c r="AB92" s="131">
        <v>248033.8</v>
      </c>
      <c r="AC92" s="131">
        <v>486533.8</v>
      </c>
      <c r="AD92" s="131">
        <v>2092.3000000000002</v>
      </c>
      <c r="AE92" s="131">
        <v>1649.8</v>
      </c>
      <c r="AF92" s="131">
        <v>229761.9</v>
      </c>
      <c r="AG92" s="131">
        <v>209685</v>
      </c>
      <c r="AH92" s="131">
        <v>20076.900000000001</v>
      </c>
      <c r="AI92" s="131">
        <v>123268.7</v>
      </c>
      <c r="AJ92" s="131">
        <v>14966.1</v>
      </c>
      <c r="AK92" s="131">
        <v>108302.6</v>
      </c>
      <c r="AL92" s="131">
        <v>509.4</v>
      </c>
      <c r="AM92" s="131">
        <v>78507.199999999997</v>
      </c>
      <c r="AN92" s="131">
        <v>0</v>
      </c>
      <c r="AO92" s="131">
        <v>29286</v>
      </c>
      <c r="AP92" s="131">
        <v>0</v>
      </c>
      <c r="AQ92" s="131">
        <v>0</v>
      </c>
      <c r="AR92" s="132">
        <v>-292175.30000000028</v>
      </c>
      <c r="AS92" s="132">
        <v>-398668.5</v>
      </c>
      <c r="AT92" s="132">
        <v>-521937.20000000019</v>
      </c>
      <c r="AU92" s="130">
        <v>-2.0497904</v>
      </c>
      <c r="AV92" s="132" t="s">
        <v>498</v>
      </c>
      <c r="AW92" s="131" t="s">
        <v>498</v>
      </c>
      <c r="AX92" s="131" t="s">
        <v>498</v>
      </c>
      <c r="AY92" s="133" t="s">
        <v>498</v>
      </c>
      <c r="AZ92" s="131">
        <v>6895558.8415122423</v>
      </c>
      <c r="BA92" s="131">
        <v>1721031.6126540243</v>
      </c>
      <c r="BB92" s="133">
        <v>8616590.4541662671</v>
      </c>
      <c r="BC92" s="129">
        <v>33.839711806917592</v>
      </c>
      <c r="BD92" s="129">
        <v>9.9022625701356439</v>
      </c>
      <c r="BE92" s="129">
        <v>6.5622697398663705</v>
      </c>
      <c r="BF92" s="134">
        <v>26.461601040579126</v>
      </c>
      <c r="BG92" s="155">
        <v>25462954.600000001</v>
      </c>
    </row>
    <row r="93" spans="1:59" ht="14.5" hidden="1" outlineLevel="1" x14ac:dyDescent="0.25">
      <c r="A93" s="119"/>
      <c r="B93" s="118" t="s">
        <v>464</v>
      </c>
      <c r="C93" s="130">
        <v>500.44</v>
      </c>
      <c r="D93" s="131">
        <v>1667623.1</v>
      </c>
      <c r="E93" s="131">
        <v>1667623.1</v>
      </c>
      <c r="F93" s="131">
        <v>1548599.8</v>
      </c>
      <c r="G93" s="132">
        <v>407840.6</v>
      </c>
      <c r="H93" s="131">
        <v>70008.399999999994</v>
      </c>
      <c r="I93" s="131">
        <v>1466.5</v>
      </c>
      <c r="J93" s="131">
        <v>259867.2</v>
      </c>
      <c r="K93" s="131">
        <v>76498.5</v>
      </c>
      <c r="L93" s="131">
        <v>469435</v>
      </c>
      <c r="M93" s="131">
        <v>311774</v>
      </c>
      <c r="N93" s="131">
        <v>11544.8</v>
      </c>
      <c r="O93" s="131">
        <v>348005.4</v>
      </c>
      <c r="P93" s="132">
        <v>119023.3</v>
      </c>
      <c r="Q93" s="131">
        <v>28362.5</v>
      </c>
      <c r="R93" s="131">
        <v>6798.8</v>
      </c>
      <c r="S93" s="131">
        <v>83862</v>
      </c>
      <c r="T93" s="131">
        <v>0</v>
      </c>
      <c r="U93" s="131">
        <v>2244668.9</v>
      </c>
      <c r="V93" s="131">
        <v>2110916.9</v>
      </c>
      <c r="W93" s="131">
        <v>888226.7</v>
      </c>
      <c r="X93" s="131">
        <v>740000.4</v>
      </c>
      <c r="Y93" s="131">
        <v>148226.29999999999</v>
      </c>
      <c r="Z93" s="131">
        <v>60320</v>
      </c>
      <c r="AA93" s="131">
        <v>864334.7</v>
      </c>
      <c r="AB93" s="131">
        <v>296995.5</v>
      </c>
      <c r="AC93" s="131">
        <v>563093.6</v>
      </c>
      <c r="AD93" s="131">
        <v>2174.3000000000002</v>
      </c>
      <c r="AE93" s="131">
        <v>2071.3000000000002</v>
      </c>
      <c r="AF93" s="131">
        <v>298035.5</v>
      </c>
      <c r="AG93" s="131">
        <v>277645.90000000002</v>
      </c>
      <c r="AH93" s="131">
        <v>20389.599999999999</v>
      </c>
      <c r="AI93" s="131">
        <v>133752</v>
      </c>
      <c r="AJ93" s="131">
        <v>17823.099999999999</v>
      </c>
      <c r="AK93" s="131">
        <v>115928.9</v>
      </c>
      <c r="AL93" s="131">
        <v>4761.8</v>
      </c>
      <c r="AM93" s="131">
        <v>80274</v>
      </c>
      <c r="AN93" s="131">
        <v>0</v>
      </c>
      <c r="AO93" s="131">
        <v>30893.1</v>
      </c>
      <c r="AP93" s="131">
        <v>0</v>
      </c>
      <c r="AQ93" s="131">
        <v>0</v>
      </c>
      <c r="AR93" s="132">
        <v>-279010.29999999981</v>
      </c>
      <c r="AS93" s="132">
        <v>-443293.79999999981</v>
      </c>
      <c r="AT93" s="132">
        <v>-577045.79999999981</v>
      </c>
      <c r="AU93" s="130">
        <v>-2.2662169799999998</v>
      </c>
      <c r="AV93" s="132" t="s">
        <v>498</v>
      </c>
      <c r="AW93" s="131" t="s">
        <v>498</v>
      </c>
      <c r="AX93" s="131" t="s">
        <v>498</v>
      </c>
      <c r="AY93" s="133" t="s">
        <v>498</v>
      </c>
      <c r="AZ93" s="131">
        <v>6943320.939280536</v>
      </c>
      <c r="BA93" s="131">
        <v>1730916.626909822</v>
      </c>
      <c r="BB93" s="133">
        <v>8674237.5661903583</v>
      </c>
      <c r="BC93" s="129">
        <v>34.066107812132522</v>
      </c>
      <c r="BD93" s="129">
        <v>8.0129735541579539</v>
      </c>
      <c r="BE93" s="129">
        <v>5.9586516300911914</v>
      </c>
      <c r="BF93" s="134">
        <v>30.313512890806258</v>
      </c>
      <c r="BG93" s="155">
        <v>25462954.600000001</v>
      </c>
    </row>
    <row r="94" spans="1:59" ht="14.5" hidden="1" outlineLevel="1" x14ac:dyDescent="0.25">
      <c r="A94" s="119"/>
      <c r="B94" s="118" t="s">
        <v>465</v>
      </c>
      <c r="C94" s="130">
        <v>500.37</v>
      </c>
      <c r="D94" s="131">
        <v>1941016.1</v>
      </c>
      <c r="E94" s="131">
        <v>1941016.1</v>
      </c>
      <c r="F94" s="131">
        <v>1804112.4</v>
      </c>
      <c r="G94" s="132">
        <v>479523.5</v>
      </c>
      <c r="H94" s="131">
        <v>82736.7</v>
      </c>
      <c r="I94" s="131">
        <v>1655.6</v>
      </c>
      <c r="J94" s="131">
        <v>306151.09999999998</v>
      </c>
      <c r="K94" s="131">
        <v>88980.1</v>
      </c>
      <c r="L94" s="131">
        <v>540788.80000000005</v>
      </c>
      <c r="M94" s="131">
        <v>364105.8</v>
      </c>
      <c r="N94" s="131">
        <v>14562.8</v>
      </c>
      <c r="O94" s="131">
        <v>405131.5</v>
      </c>
      <c r="P94" s="132">
        <v>136903.70000000001</v>
      </c>
      <c r="Q94" s="131">
        <v>32798.800000000003</v>
      </c>
      <c r="R94" s="131">
        <v>7695.8</v>
      </c>
      <c r="S94" s="131">
        <v>96409.1</v>
      </c>
      <c r="T94" s="131">
        <v>0</v>
      </c>
      <c r="U94" s="131">
        <v>2678625.5</v>
      </c>
      <c r="V94" s="131">
        <v>2512588.6</v>
      </c>
      <c r="W94" s="131">
        <v>1020336</v>
      </c>
      <c r="X94" s="131">
        <v>848093.9</v>
      </c>
      <c r="Y94" s="131">
        <v>172242.1</v>
      </c>
      <c r="Z94" s="131">
        <v>73627.199999999997</v>
      </c>
      <c r="AA94" s="131">
        <v>1042033.8</v>
      </c>
      <c r="AB94" s="131">
        <v>349684.2</v>
      </c>
      <c r="AC94" s="131">
        <v>687718.3</v>
      </c>
      <c r="AD94" s="131">
        <v>2560</v>
      </c>
      <c r="AE94" s="131">
        <v>2071.3000000000002</v>
      </c>
      <c r="AF94" s="131">
        <v>376591.6</v>
      </c>
      <c r="AG94" s="131">
        <v>334760.7</v>
      </c>
      <c r="AH94" s="131">
        <v>41830.9</v>
      </c>
      <c r="AI94" s="131">
        <v>166036.9</v>
      </c>
      <c r="AJ94" s="131">
        <v>21191.5</v>
      </c>
      <c r="AK94" s="131">
        <v>144845.4</v>
      </c>
      <c r="AL94" s="131">
        <v>5028.5</v>
      </c>
      <c r="AM94" s="131">
        <v>108286.8</v>
      </c>
      <c r="AN94" s="131">
        <v>0</v>
      </c>
      <c r="AO94" s="131">
        <v>31530.1</v>
      </c>
      <c r="AP94" s="131">
        <v>0</v>
      </c>
      <c r="AQ94" s="131">
        <v>0</v>
      </c>
      <c r="AR94" s="132">
        <v>-361017.79999999981</v>
      </c>
      <c r="AS94" s="132">
        <v>-571572.5</v>
      </c>
      <c r="AT94" s="132">
        <v>-737609.39999999991</v>
      </c>
      <c r="AU94" s="130">
        <v>-2.8967942299999998</v>
      </c>
      <c r="AV94" s="132" t="s">
        <v>498</v>
      </c>
      <c r="AW94" s="131" t="s">
        <v>498</v>
      </c>
      <c r="AX94" s="131" t="s">
        <v>498</v>
      </c>
      <c r="AY94" s="133" t="s">
        <v>498</v>
      </c>
      <c r="AZ94" s="131">
        <v>6984843.880638063</v>
      </c>
      <c r="BA94" s="131">
        <v>1727138.6681814108</v>
      </c>
      <c r="BB94" s="133">
        <v>8711982.548819473</v>
      </c>
      <c r="BC94" s="129">
        <v>34.214342701688956</v>
      </c>
      <c r="BD94" s="129">
        <v>8.8504617357910043</v>
      </c>
      <c r="BE94" s="129">
        <v>6.1985858045478919</v>
      </c>
      <c r="BF94" s="134">
        <v>29.975338565379854</v>
      </c>
      <c r="BG94" s="155">
        <v>25462954.600000001</v>
      </c>
    </row>
    <row r="95" spans="1:59" ht="14.5" hidden="1" outlineLevel="1" x14ac:dyDescent="0.25">
      <c r="A95" s="119"/>
      <c r="B95" s="118" t="s">
        <v>466</v>
      </c>
      <c r="C95" s="130">
        <v>507.6</v>
      </c>
      <c r="D95" s="131">
        <v>2178828.7000000002</v>
      </c>
      <c r="E95" s="131">
        <v>2178828.7000000002</v>
      </c>
      <c r="F95" s="131">
        <v>2022898.8</v>
      </c>
      <c r="G95" s="132">
        <v>547924.5</v>
      </c>
      <c r="H95" s="131">
        <v>95376.9</v>
      </c>
      <c r="I95" s="131">
        <v>1975.3</v>
      </c>
      <c r="J95" s="131">
        <v>350339.3</v>
      </c>
      <c r="K95" s="131">
        <v>100233</v>
      </c>
      <c r="L95" s="131">
        <v>584788.69999999995</v>
      </c>
      <c r="M95" s="131">
        <v>413373.1</v>
      </c>
      <c r="N95" s="131">
        <v>15892.2</v>
      </c>
      <c r="O95" s="131">
        <v>460920.3</v>
      </c>
      <c r="P95" s="132">
        <v>155929.90000000002</v>
      </c>
      <c r="Q95" s="131">
        <v>37104.400000000001</v>
      </c>
      <c r="R95" s="131">
        <v>8772.2000000000007</v>
      </c>
      <c r="S95" s="131">
        <v>110053.3</v>
      </c>
      <c r="T95" s="131">
        <v>0</v>
      </c>
      <c r="U95" s="131">
        <v>3020309.9</v>
      </c>
      <c r="V95" s="131">
        <v>2822705.3</v>
      </c>
      <c r="W95" s="131">
        <v>1153988</v>
      </c>
      <c r="X95" s="131">
        <v>958516.8</v>
      </c>
      <c r="Y95" s="131">
        <v>195471.2</v>
      </c>
      <c r="Z95" s="131">
        <v>85552.4</v>
      </c>
      <c r="AA95" s="131">
        <v>1197061.6000000001</v>
      </c>
      <c r="AB95" s="131">
        <v>402277.2</v>
      </c>
      <c r="AC95" s="131">
        <v>787648.5</v>
      </c>
      <c r="AD95" s="131">
        <v>4466.1000000000004</v>
      </c>
      <c r="AE95" s="131">
        <v>2669.8</v>
      </c>
      <c r="AF95" s="131">
        <v>386103.3</v>
      </c>
      <c r="AG95" s="131">
        <v>343935.9</v>
      </c>
      <c r="AH95" s="131">
        <v>42167.4</v>
      </c>
      <c r="AI95" s="131">
        <v>197604.6</v>
      </c>
      <c r="AJ95" s="131">
        <v>24992.400000000001</v>
      </c>
      <c r="AK95" s="131">
        <v>172612.2</v>
      </c>
      <c r="AL95" s="131">
        <v>5713.8</v>
      </c>
      <c r="AM95" s="131">
        <v>131486.29999999999</v>
      </c>
      <c r="AN95" s="131">
        <v>0</v>
      </c>
      <c r="AO95" s="131">
        <v>35412.1</v>
      </c>
      <c r="AP95" s="131">
        <v>0</v>
      </c>
      <c r="AQ95" s="131">
        <v>0</v>
      </c>
      <c r="AR95" s="132">
        <v>-455377.89999999991</v>
      </c>
      <c r="AS95" s="132">
        <v>-643876.59999999963</v>
      </c>
      <c r="AT95" s="132">
        <v>-841481.19999999972</v>
      </c>
      <c r="AU95" s="130">
        <v>-3.30472725</v>
      </c>
      <c r="AV95" s="132" t="s">
        <v>498</v>
      </c>
      <c r="AW95" s="131" t="s">
        <v>498</v>
      </c>
      <c r="AX95" s="131" t="s">
        <v>498</v>
      </c>
      <c r="AY95" s="133" t="s">
        <v>498</v>
      </c>
      <c r="AZ95" s="131">
        <v>7071433.5718901269</v>
      </c>
      <c r="BA95" s="131">
        <v>1752562.4404187324</v>
      </c>
      <c r="BB95" s="133">
        <v>8823996.0123088583</v>
      </c>
      <c r="BC95" s="129">
        <v>34.654250266419822</v>
      </c>
      <c r="BD95" s="129">
        <v>8.6461835638560469</v>
      </c>
      <c r="BE95" s="129">
        <v>6.5425273082076778</v>
      </c>
      <c r="BF95" s="134">
        <v>28.908450585862226</v>
      </c>
      <c r="BG95" s="155">
        <v>25462954.600000001</v>
      </c>
    </row>
    <row r="96" spans="1:59" ht="14.5" hidden="1" outlineLevel="1" x14ac:dyDescent="0.25">
      <c r="A96" s="119"/>
      <c r="B96" s="118" t="s">
        <v>467</v>
      </c>
      <c r="C96" s="130">
        <v>503.11</v>
      </c>
      <c r="D96" s="131">
        <v>2493832.1</v>
      </c>
      <c r="E96" s="131">
        <v>2493832.1</v>
      </c>
      <c r="F96" s="131">
        <v>2321621.6</v>
      </c>
      <c r="G96" s="132">
        <v>616260.1</v>
      </c>
      <c r="H96" s="131">
        <v>109597</v>
      </c>
      <c r="I96" s="131">
        <v>2311.4</v>
      </c>
      <c r="J96" s="131">
        <v>393217.2</v>
      </c>
      <c r="K96" s="131">
        <v>111134.5</v>
      </c>
      <c r="L96" s="131">
        <v>712778.1</v>
      </c>
      <c r="M96" s="131">
        <v>463429</v>
      </c>
      <c r="N96" s="131">
        <v>17570.400000000001</v>
      </c>
      <c r="O96" s="131">
        <v>511584</v>
      </c>
      <c r="P96" s="132">
        <v>172210.5</v>
      </c>
      <c r="Q96" s="131">
        <v>42376.9</v>
      </c>
      <c r="R96" s="131">
        <v>9875</v>
      </c>
      <c r="S96" s="131">
        <v>119958.6</v>
      </c>
      <c r="T96" s="131">
        <v>0</v>
      </c>
      <c r="U96" s="131">
        <v>3429004.6</v>
      </c>
      <c r="V96" s="131">
        <v>3221266.8</v>
      </c>
      <c r="W96" s="131">
        <v>1292002.6000000001</v>
      </c>
      <c r="X96" s="131">
        <v>1074092.1000000001</v>
      </c>
      <c r="Y96" s="131">
        <v>217910.5</v>
      </c>
      <c r="Z96" s="131">
        <v>97137</v>
      </c>
      <c r="AA96" s="131">
        <v>1349678.2</v>
      </c>
      <c r="AB96" s="131">
        <v>457598</v>
      </c>
      <c r="AC96" s="131">
        <v>884728.5</v>
      </c>
      <c r="AD96" s="131">
        <v>4681.8999999999996</v>
      </c>
      <c r="AE96" s="131">
        <v>2669.8</v>
      </c>
      <c r="AF96" s="131">
        <v>482449</v>
      </c>
      <c r="AG96" s="131">
        <v>435994.9</v>
      </c>
      <c r="AH96" s="131">
        <v>46454.1</v>
      </c>
      <c r="AI96" s="131">
        <v>207737.8</v>
      </c>
      <c r="AJ96" s="131">
        <v>30707.200000000001</v>
      </c>
      <c r="AK96" s="131">
        <v>177030.6</v>
      </c>
      <c r="AL96" s="131">
        <v>6015.6</v>
      </c>
      <c r="AM96" s="131">
        <v>134639.79999999999</v>
      </c>
      <c r="AN96" s="131">
        <v>0</v>
      </c>
      <c r="AO96" s="131">
        <v>36375.199999999997</v>
      </c>
      <c r="AP96" s="131">
        <v>0</v>
      </c>
      <c r="AQ96" s="131">
        <v>0</v>
      </c>
      <c r="AR96" s="132">
        <v>-452723.5</v>
      </c>
      <c r="AS96" s="132">
        <v>-727434.69999999972</v>
      </c>
      <c r="AT96" s="132">
        <v>-935172.5</v>
      </c>
      <c r="AU96" s="130">
        <v>-3.6726786599999999</v>
      </c>
      <c r="AV96" s="132" t="s">
        <v>498</v>
      </c>
      <c r="AW96" s="131" t="s">
        <v>498</v>
      </c>
      <c r="AX96" s="131" t="s">
        <v>498</v>
      </c>
      <c r="AY96" s="133" t="s">
        <v>498</v>
      </c>
      <c r="AZ96" s="131">
        <v>6985577.3947633784</v>
      </c>
      <c r="BA96" s="131">
        <v>1743339.7160537778</v>
      </c>
      <c r="BB96" s="133">
        <v>8728917.1108171567</v>
      </c>
      <c r="BC96" s="129">
        <v>34.280849367013978</v>
      </c>
      <c r="BD96" s="129">
        <v>8.0556490261814773</v>
      </c>
      <c r="BE96" s="129">
        <v>6.0582537567899433</v>
      </c>
      <c r="BF96" s="134">
        <v>30.70173451177401</v>
      </c>
      <c r="BG96" s="155">
        <v>25462954.600000001</v>
      </c>
    </row>
    <row r="97" spans="1:59" ht="14.5" hidden="1" outlineLevel="1" x14ac:dyDescent="0.25">
      <c r="A97" s="119"/>
      <c r="B97" s="118" t="s">
        <v>468</v>
      </c>
      <c r="C97" s="130">
        <v>501.96</v>
      </c>
      <c r="D97" s="131">
        <v>2771881.2</v>
      </c>
      <c r="E97" s="131">
        <v>2771589</v>
      </c>
      <c r="F97" s="131">
        <v>2573142.9</v>
      </c>
      <c r="G97" s="132">
        <v>697611.2</v>
      </c>
      <c r="H97" s="131">
        <v>125055.4</v>
      </c>
      <c r="I97" s="131">
        <v>3317.7</v>
      </c>
      <c r="J97" s="131">
        <v>444544.1</v>
      </c>
      <c r="K97" s="131">
        <v>124694</v>
      </c>
      <c r="L97" s="131">
        <v>779319.3</v>
      </c>
      <c r="M97" s="131">
        <v>515047.4</v>
      </c>
      <c r="N97" s="131">
        <v>18826.5</v>
      </c>
      <c r="O97" s="131">
        <v>562338.5</v>
      </c>
      <c r="P97" s="132">
        <v>198446.09999999998</v>
      </c>
      <c r="Q97" s="131">
        <v>47115.8</v>
      </c>
      <c r="R97" s="131">
        <v>11288.5</v>
      </c>
      <c r="S97" s="131">
        <v>140041.79999999999</v>
      </c>
      <c r="T97" s="131">
        <v>292.2</v>
      </c>
      <c r="U97" s="131">
        <v>3793765.7</v>
      </c>
      <c r="V97" s="131">
        <v>3538554.4</v>
      </c>
      <c r="W97" s="131">
        <v>1428314.5</v>
      </c>
      <c r="X97" s="131">
        <v>1185906.1000000001</v>
      </c>
      <c r="Y97" s="131">
        <v>242408.4</v>
      </c>
      <c r="Z97" s="131">
        <v>110584.4</v>
      </c>
      <c r="AA97" s="131">
        <v>1492112.5</v>
      </c>
      <c r="AB97" s="131">
        <v>513097.5</v>
      </c>
      <c r="AC97" s="131">
        <v>970861.3</v>
      </c>
      <c r="AD97" s="131">
        <v>5358.2</v>
      </c>
      <c r="AE97" s="131">
        <v>2795.5</v>
      </c>
      <c r="AF97" s="131">
        <v>507543</v>
      </c>
      <c r="AG97" s="131">
        <v>456431.1</v>
      </c>
      <c r="AH97" s="131">
        <v>51111.9</v>
      </c>
      <c r="AI97" s="131">
        <v>255211.3</v>
      </c>
      <c r="AJ97" s="131">
        <v>42135.4</v>
      </c>
      <c r="AK97" s="131">
        <v>213075.9</v>
      </c>
      <c r="AL97" s="131">
        <v>10152.4</v>
      </c>
      <c r="AM97" s="131">
        <v>165527.79999999999</v>
      </c>
      <c r="AN97" s="131">
        <v>0</v>
      </c>
      <c r="AO97" s="131">
        <v>37395.699999999997</v>
      </c>
      <c r="AP97" s="131">
        <v>0</v>
      </c>
      <c r="AQ97" s="131">
        <v>0</v>
      </c>
      <c r="AR97" s="132">
        <v>-514341.5</v>
      </c>
      <c r="AS97" s="132">
        <v>-766965.39999999991</v>
      </c>
      <c r="AT97" s="132">
        <v>-1021884.5</v>
      </c>
      <c r="AU97" s="130">
        <v>-4.0132204500000004</v>
      </c>
      <c r="AV97" s="132" t="s">
        <v>498</v>
      </c>
      <c r="AW97" s="131" t="s">
        <v>498</v>
      </c>
      <c r="AX97" s="131" t="s">
        <v>498</v>
      </c>
      <c r="AY97" s="133" t="s">
        <v>498</v>
      </c>
      <c r="AZ97" s="131">
        <v>7055248.5953575643</v>
      </c>
      <c r="BA97" s="131">
        <v>1738275.1650105782</v>
      </c>
      <c r="BB97" s="133">
        <v>8793523.7603681423</v>
      </c>
      <c r="BC97" s="129">
        <v>34.53457738312953</v>
      </c>
      <c r="BD97" s="129">
        <v>8.2442737239692967</v>
      </c>
      <c r="BE97" s="129">
        <v>6.727123396154906</v>
      </c>
      <c r="BF97" s="134">
        <v>30.286670048523153</v>
      </c>
      <c r="BG97" s="155">
        <v>25462954.600000001</v>
      </c>
    </row>
    <row r="98" spans="1:59" ht="14.5" hidden="1" outlineLevel="1" x14ac:dyDescent="0.25">
      <c r="A98" s="119"/>
      <c r="B98" s="118" t="s">
        <v>469</v>
      </c>
      <c r="C98" s="130">
        <v>500.28</v>
      </c>
      <c r="D98" s="131">
        <v>3035777.4</v>
      </c>
      <c r="E98" s="131">
        <v>3035485.1</v>
      </c>
      <c r="F98" s="131">
        <v>2809866.7</v>
      </c>
      <c r="G98" s="132">
        <v>785385.8</v>
      </c>
      <c r="H98" s="131">
        <v>139962.6</v>
      </c>
      <c r="I98" s="131">
        <v>4487.2</v>
      </c>
      <c r="J98" s="131">
        <v>499407.8</v>
      </c>
      <c r="K98" s="131">
        <v>141528.20000000001</v>
      </c>
      <c r="L98" s="131">
        <v>827071.6</v>
      </c>
      <c r="M98" s="131">
        <v>563772.19999999995</v>
      </c>
      <c r="N98" s="131">
        <v>20164.400000000001</v>
      </c>
      <c r="O98" s="131">
        <v>613472.69999999995</v>
      </c>
      <c r="P98" s="132">
        <v>225618.4</v>
      </c>
      <c r="Q98" s="131">
        <v>51460.5</v>
      </c>
      <c r="R98" s="131">
        <v>13943.6</v>
      </c>
      <c r="S98" s="131">
        <v>160214.29999999999</v>
      </c>
      <c r="T98" s="131">
        <v>292.3</v>
      </c>
      <c r="U98" s="131">
        <v>4173148.3</v>
      </c>
      <c r="V98" s="131">
        <v>3884053.8</v>
      </c>
      <c r="W98" s="131">
        <v>1565741.4</v>
      </c>
      <c r="X98" s="131">
        <v>1299235.5</v>
      </c>
      <c r="Y98" s="131">
        <v>266505.90000000002</v>
      </c>
      <c r="Z98" s="131">
        <v>126602.4</v>
      </c>
      <c r="AA98" s="131">
        <v>1654406.4</v>
      </c>
      <c r="AB98" s="131">
        <v>567782.5</v>
      </c>
      <c r="AC98" s="131">
        <v>1078208.6000000001</v>
      </c>
      <c r="AD98" s="131">
        <v>5619.8</v>
      </c>
      <c r="AE98" s="131">
        <v>2795.5</v>
      </c>
      <c r="AF98" s="131">
        <v>537303.6</v>
      </c>
      <c r="AG98" s="131">
        <v>475115.7</v>
      </c>
      <c r="AH98" s="131">
        <v>62187.9</v>
      </c>
      <c r="AI98" s="131">
        <v>289094.5</v>
      </c>
      <c r="AJ98" s="131">
        <v>53069.7</v>
      </c>
      <c r="AK98" s="131">
        <v>236024.8</v>
      </c>
      <c r="AL98" s="131">
        <v>11304.5</v>
      </c>
      <c r="AM98" s="131">
        <v>184142.2</v>
      </c>
      <c r="AN98" s="131">
        <v>0</v>
      </c>
      <c r="AO98" s="131">
        <v>40578.1</v>
      </c>
      <c r="AP98" s="131">
        <v>0</v>
      </c>
      <c r="AQ98" s="131">
        <v>0</v>
      </c>
      <c r="AR98" s="132">
        <v>-600067.29999999981</v>
      </c>
      <c r="AS98" s="132">
        <v>-848568.69999999972</v>
      </c>
      <c r="AT98" s="132">
        <v>-1137370.8999999999</v>
      </c>
      <c r="AU98" s="130">
        <v>-4.4667671799999997</v>
      </c>
      <c r="AV98" s="132" t="s">
        <v>498</v>
      </c>
      <c r="AW98" s="131" t="s">
        <v>498</v>
      </c>
      <c r="AX98" s="131" t="s">
        <v>498</v>
      </c>
      <c r="AY98" s="133" t="s">
        <v>498</v>
      </c>
      <c r="AZ98" s="131">
        <v>7140863.8906861432</v>
      </c>
      <c r="BA98" s="131">
        <v>1732140.6303197842</v>
      </c>
      <c r="BB98" s="133">
        <v>8873004.5210059267</v>
      </c>
      <c r="BC98" s="129">
        <v>34.846720109244224</v>
      </c>
      <c r="BD98" s="129">
        <v>8.2362850885359773</v>
      </c>
      <c r="BE98" s="129">
        <v>6.9274916494101113</v>
      </c>
      <c r="BF98" s="134">
        <v>29.434549332891841</v>
      </c>
      <c r="BG98" s="155">
        <v>25462954.600000001</v>
      </c>
    </row>
    <row r="99" spans="1:59" ht="14.5" collapsed="1" x14ac:dyDescent="0.25">
      <c r="A99" s="120">
        <v>2013</v>
      </c>
      <c r="B99" s="118" t="s">
        <v>470</v>
      </c>
      <c r="C99" s="135">
        <v>502.47</v>
      </c>
      <c r="D99" s="136">
        <v>3537315.7</v>
      </c>
      <c r="E99" s="136">
        <v>3536202.5</v>
      </c>
      <c r="F99" s="136">
        <v>3292308.9</v>
      </c>
      <c r="G99" s="137">
        <v>858560.39999999991</v>
      </c>
      <c r="H99" s="136">
        <v>154576.1</v>
      </c>
      <c r="I99" s="136">
        <v>4876.5</v>
      </c>
      <c r="J99" s="136">
        <v>544893.5</v>
      </c>
      <c r="K99" s="136">
        <v>154214.29999999999</v>
      </c>
      <c r="L99" s="136">
        <v>1014439.2</v>
      </c>
      <c r="M99" s="136">
        <v>631851.30000000005</v>
      </c>
      <c r="N99" s="136">
        <v>22190.3</v>
      </c>
      <c r="O99" s="136">
        <v>765267.7</v>
      </c>
      <c r="P99" s="137">
        <v>243893.59999999998</v>
      </c>
      <c r="Q99" s="136">
        <v>56272.4</v>
      </c>
      <c r="R99" s="136">
        <v>20785.900000000001</v>
      </c>
      <c r="S99" s="136">
        <v>166835.29999999999</v>
      </c>
      <c r="T99" s="136">
        <v>1113.2</v>
      </c>
      <c r="U99" s="136">
        <v>4872299.3</v>
      </c>
      <c r="V99" s="136">
        <v>4471847.0999999996</v>
      </c>
      <c r="W99" s="136">
        <v>1817384.2</v>
      </c>
      <c r="X99" s="136">
        <v>1523276.8</v>
      </c>
      <c r="Y99" s="136">
        <v>294107.40000000002</v>
      </c>
      <c r="Z99" s="136">
        <v>158364.79999999999</v>
      </c>
      <c r="AA99" s="136">
        <v>1864697.3</v>
      </c>
      <c r="AB99" s="136">
        <v>684274.5</v>
      </c>
      <c r="AC99" s="136">
        <v>1171155.2</v>
      </c>
      <c r="AD99" s="136">
        <v>6037.8</v>
      </c>
      <c r="AE99" s="136">
        <v>3229.8</v>
      </c>
      <c r="AF99" s="136">
        <v>631400.80000000005</v>
      </c>
      <c r="AG99" s="136">
        <v>568909.6</v>
      </c>
      <c r="AH99" s="136">
        <v>62491.199999999997</v>
      </c>
      <c r="AI99" s="136">
        <v>400452.2</v>
      </c>
      <c r="AJ99" s="136">
        <v>81389.100000000006</v>
      </c>
      <c r="AK99" s="136">
        <v>319063.09999999998</v>
      </c>
      <c r="AL99" s="136">
        <v>14532.3</v>
      </c>
      <c r="AM99" s="136">
        <v>263848.90000000002</v>
      </c>
      <c r="AN99" s="136">
        <v>0</v>
      </c>
      <c r="AO99" s="136">
        <v>40681.9</v>
      </c>
      <c r="AP99" s="136">
        <v>0</v>
      </c>
      <c r="AQ99" s="136">
        <v>0</v>
      </c>
      <c r="AR99" s="137">
        <v>-703582.79999999981</v>
      </c>
      <c r="AS99" s="137">
        <v>-935644.59999999963</v>
      </c>
      <c r="AT99" s="137">
        <v>-1334983.5999999996</v>
      </c>
      <c r="AU99" s="135">
        <v>-5.2428464100000003</v>
      </c>
      <c r="AV99" s="137" t="s">
        <v>498</v>
      </c>
      <c r="AW99" s="136" t="s">
        <v>498</v>
      </c>
      <c r="AX99" s="136" t="s">
        <v>498</v>
      </c>
      <c r="AY99" s="138" t="s">
        <v>498</v>
      </c>
      <c r="AZ99" s="136">
        <v>7168650.6535445713</v>
      </c>
      <c r="BA99" s="136">
        <v>1766536.4559086382</v>
      </c>
      <c r="BB99" s="138">
        <v>8935187.1094532087</v>
      </c>
      <c r="BC99" s="139">
        <v>35.090928173171264</v>
      </c>
      <c r="BD99" s="139">
        <v>8.1285806367968441</v>
      </c>
      <c r="BE99" s="139">
        <v>8.2189573206227298</v>
      </c>
      <c r="BF99" s="140">
        <v>30.812394304799284</v>
      </c>
      <c r="BG99" s="156">
        <v>25462954.600000001</v>
      </c>
    </row>
    <row r="100" spans="1:59" ht="14.5" hidden="1" outlineLevel="1" x14ac:dyDescent="0.25">
      <c r="A100" s="117"/>
      <c r="B100" s="118" t="s">
        <v>459</v>
      </c>
      <c r="C100" s="123">
        <v>516.62</v>
      </c>
      <c r="D100" s="124">
        <v>280280.5</v>
      </c>
      <c r="E100" s="124">
        <v>280280.5</v>
      </c>
      <c r="F100" s="124">
        <v>274155.09999999998</v>
      </c>
      <c r="G100" s="125">
        <v>74026.3</v>
      </c>
      <c r="H100" s="124">
        <v>12192.6</v>
      </c>
      <c r="I100" s="124">
        <v>363.6</v>
      </c>
      <c r="J100" s="124">
        <v>49175.3</v>
      </c>
      <c r="K100" s="124">
        <v>12294.8</v>
      </c>
      <c r="L100" s="124">
        <v>58251.9</v>
      </c>
      <c r="M100" s="124">
        <v>70066.600000000006</v>
      </c>
      <c r="N100" s="124">
        <v>2480.6</v>
      </c>
      <c r="O100" s="124">
        <v>69329.7</v>
      </c>
      <c r="P100" s="125">
        <v>6125.4000000000005</v>
      </c>
      <c r="Q100" s="124">
        <v>4959.1000000000004</v>
      </c>
      <c r="R100" s="124">
        <v>1134</v>
      </c>
      <c r="S100" s="124">
        <v>32.299999999999997</v>
      </c>
      <c r="T100" s="124">
        <v>0</v>
      </c>
      <c r="U100" s="124">
        <v>474815.1</v>
      </c>
      <c r="V100" s="124">
        <v>465999</v>
      </c>
      <c r="W100" s="124">
        <v>233522.6</v>
      </c>
      <c r="X100" s="124">
        <v>214884.9</v>
      </c>
      <c r="Y100" s="124">
        <v>18637.7</v>
      </c>
      <c r="Z100" s="124">
        <v>3180.9</v>
      </c>
      <c r="AA100" s="124">
        <v>172554.5</v>
      </c>
      <c r="AB100" s="124">
        <v>52772.6</v>
      </c>
      <c r="AC100" s="124">
        <v>119449.9</v>
      </c>
      <c r="AD100" s="124">
        <v>332</v>
      </c>
      <c r="AE100" s="124">
        <v>0</v>
      </c>
      <c r="AF100" s="124">
        <v>56741</v>
      </c>
      <c r="AG100" s="124">
        <v>38950.699999999997</v>
      </c>
      <c r="AH100" s="124">
        <v>17790.3</v>
      </c>
      <c r="AI100" s="124">
        <v>8816.1</v>
      </c>
      <c r="AJ100" s="124">
        <v>3394</v>
      </c>
      <c r="AK100" s="124">
        <v>5422.1</v>
      </c>
      <c r="AL100" s="124">
        <v>625.29999999999995</v>
      </c>
      <c r="AM100" s="124">
        <v>4796.8</v>
      </c>
      <c r="AN100" s="124">
        <v>0</v>
      </c>
      <c r="AO100" s="124">
        <v>0</v>
      </c>
      <c r="AP100" s="124">
        <v>0</v>
      </c>
      <c r="AQ100" s="124">
        <v>0</v>
      </c>
      <c r="AR100" s="125">
        <v>-137793.59999999998</v>
      </c>
      <c r="AS100" s="125">
        <v>-185718.5</v>
      </c>
      <c r="AT100" s="125">
        <v>-194534.59999999998</v>
      </c>
      <c r="AU100" s="123">
        <v>-0.69473348999999995</v>
      </c>
      <c r="AV100" s="125" t="s">
        <v>498</v>
      </c>
      <c r="AW100" s="124" t="s">
        <v>498</v>
      </c>
      <c r="AX100" s="124" t="s">
        <v>498</v>
      </c>
      <c r="AY100" s="126" t="s">
        <v>498</v>
      </c>
      <c r="AZ100" s="124">
        <v>7327200.5857565179</v>
      </c>
      <c r="BA100" s="131">
        <v>1811766.9933320181</v>
      </c>
      <c r="BB100" s="126">
        <v>9138967.5790885352</v>
      </c>
      <c r="BC100" s="129">
        <v>32.637622435760996</v>
      </c>
      <c r="BD100" s="127">
        <v>8.987654724241656</v>
      </c>
      <c r="BE100" s="127">
        <v>1.8567438145922488</v>
      </c>
      <c r="BF100" s="128">
        <v>21.247790028345271</v>
      </c>
      <c r="BG100" s="157">
        <v>28001327.600000001</v>
      </c>
    </row>
    <row r="101" spans="1:59" ht="14.5" hidden="1" outlineLevel="1" x14ac:dyDescent="0.25">
      <c r="A101" s="119"/>
      <c r="B101" s="118" t="s">
        <v>460</v>
      </c>
      <c r="C101" s="130">
        <v>550.41</v>
      </c>
      <c r="D101" s="131">
        <v>525754.69999999995</v>
      </c>
      <c r="E101" s="131">
        <v>525754.69999999995</v>
      </c>
      <c r="F101" s="131">
        <v>504815.1</v>
      </c>
      <c r="G101" s="132">
        <v>143727.29999999999</v>
      </c>
      <c r="H101" s="131">
        <v>24216.6</v>
      </c>
      <c r="I101" s="131">
        <v>693.1</v>
      </c>
      <c r="J101" s="131">
        <v>93953.9</v>
      </c>
      <c r="K101" s="131">
        <v>24863.7</v>
      </c>
      <c r="L101" s="131">
        <v>105479</v>
      </c>
      <c r="M101" s="131">
        <v>120888.7</v>
      </c>
      <c r="N101" s="131">
        <v>3744.8</v>
      </c>
      <c r="O101" s="131">
        <v>130975.3</v>
      </c>
      <c r="P101" s="132">
        <v>20939.599999999999</v>
      </c>
      <c r="Q101" s="131">
        <v>10840</v>
      </c>
      <c r="R101" s="131">
        <v>3343.5</v>
      </c>
      <c r="S101" s="131">
        <v>6756.1</v>
      </c>
      <c r="T101" s="131">
        <v>0</v>
      </c>
      <c r="U101" s="131">
        <v>851579.8</v>
      </c>
      <c r="V101" s="131">
        <v>802433.6</v>
      </c>
      <c r="W101" s="131">
        <v>379720.2</v>
      </c>
      <c r="X101" s="131">
        <v>320401.90000000002</v>
      </c>
      <c r="Y101" s="131">
        <v>59318.3</v>
      </c>
      <c r="Z101" s="131">
        <v>12909.3</v>
      </c>
      <c r="AA101" s="131">
        <v>342128</v>
      </c>
      <c r="AB101" s="131">
        <v>107521.3</v>
      </c>
      <c r="AC101" s="131">
        <v>227881.60000000001</v>
      </c>
      <c r="AD101" s="131">
        <v>2285.9</v>
      </c>
      <c r="AE101" s="131">
        <v>4439.2</v>
      </c>
      <c r="AF101" s="131">
        <v>67676.100000000006</v>
      </c>
      <c r="AG101" s="131">
        <v>49419.199999999997</v>
      </c>
      <c r="AH101" s="131">
        <v>18256.900000000001</v>
      </c>
      <c r="AI101" s="131">
        <v>49146.2</v>
      </c>
      <c r="AJ101" s="131">
        <v>8424</v>
      </c>
      <c r="AK101" s="131">
        <v>40722.199999999997</v>
      </c>
      <c r="AL101" s="131">
        <v>1250.5</v>
      </c>
      <c r="AM101" s="131">
        <v>18163.8</v>
      </c>
      <c r="AN101" s="131">
        <v>0</v>
      </c>
      <c r="AO101" s="131">
        <v>21307.9</v>
      </c>
      <c r="AP101" s="131">
        <v>0</v>
      </c>
      <c r="AQ101" s="131">
        <v>0</v>
      </c>
      <c r="AR101" s="132">
        <v>-258149.00000000012</v>
      </c>
      <c r="AS101" s="132">
        <v>-276678.90000000002</v>
      </c>
      <c r="AT101" s="132">
        <v>-325825.10000000009</v>
      </c>
      <c r="AU101" s="130">
        <v>-1.1636059000000001</v>
      </c>
      <c r="AV101" s="132" t="s">
        <v>498</v>
      </c>
      <c r="AW101" s="131" t="s">
        <v>498</v>
      </c>
      <c r="AX101" s="131" t="s">
        <v>498</v>
      </c>
      <c r="AY101" s="133" t="s">
        <v>498</v>
      </c>
      <c r="AZ101" s="131">
        <v>7506841.2403938081</v>
      </c>
      <c r="BA101" s="131">
        <v>1931049.0808006064</v>
      </c>
      <c r="BB101" s="133">
        <v>9437890.321194414</v>
      </c>
      <c r="BC101" s="129">
        <v>33.705153041366557</v>
      </c>
      <c r="BD101" s="129">
        <v>5.4324234842181518</v>
      </c>
      <c r="BE101" s="129">
        <v>5.7711796357781138</v>
      </c>
      <c r="BF101" s="134">
        <v>20.894581005996056</v>
      </c>
      <c r="BG101" s="155">
        <v>28001327.600000001</v>
      </c>
    </row>
    <row r="102" spans="1:59" ht="14.5" hidden="1" outlineLevel="1" x14ac:dyDescent="0.25">
      <c r="A102" s="119"/>
      <c r="B102" s="118" t="s">
        <v>461</v>
      </c>
      <c r="C102" s="130">
        <v>550.25</v>
      </c>
      <c r="D102" s="131">
        <v>886499.3</v>
      </c>
      <c r="E102" s="131">
        <v>886499.3</v>
      </c>
      <c r="F102" s="131">
        <v>851066.5</v>
      </c>
      <c r="G102" s="132">
        <v>230790.80000000002</v>
      </c>
      <c r="H102" s="131">
        <v>38937.699999999997</v>
      </c>
      <c r="I102" s="131">
        <v>1108.3</v>
      </c>
      <c r="J102" s="131">
        <v>148981.70000000001</v>
      </c>
      <c r="K102" s="131">
        <v>41763.1</v>
      </c>
      <c r="L102" s="131">
        <v>247110</v>
      </c>
      <c r="M102" s="131">
        <v>172352.3</v>
      </c>
      <c r="N102" s="131">
        <v>5421</v>
      </c>
      <c r="O102" s="131">
        <v>195392.4</v>
      </c>
      <c r="P102" s="132">
        <v>35432.800000000003</v>
      </c>
      <c r="Q102" s="131">
        <v>15979.5</v>
      </c>
      <c r="R102" s="131">
        <v>5026.7</v>
      </c>
      <c r="S102" s="131">
        <v>14426.6</v>
      </c>
      <c r="T102" s="131">
        <v>0</v>
      </c>
      <c r="U102" s="131">
        <v>1292646</v>
      </c>
      <c r="V102" s="131">
        <v>1200977.3</v>
      </c>
      <c r="W102" s="131">
        <v>515184</v>
      </c>
      <c r="X102" s="131">
        <v>433334.8</v>
      </c>
      <c r="Y102" s="131">
        <v>81849.2</v>
      </c>
      <c r="Z102" s="131">
        <v>27619.8</v>
      </c>
      <c r="AA102" s="131">
        <v>496869</v>
      </c>
      <c r="AB102" s="131">
        <v>161644</v>
      </c>
      <c r="AC102" s="131">
        <v>327766</v>
      </c>
      <c r="AD102" s="131">
        <v>2594.4</v>
      </c>
      <c r="AE102" s="131">
        <v>4864.6000000000004</v>
      </c>
      <c r="AF102" s="131">
        <v>161304.5</v>
      </c>
      <c r="AG102" s="131">
        <v>138483.70000000001</v>
      </c>
      <c r="AH102" s="131">
        <v>22820.799999999999</v>
      </c>
      <c r="AI102" s="131">
        <v>91668.7</v>
      </c>
      <c r="AJ102" s="131">
        <v>12234</v>
      </c>
      <c r="AK102" s="131">
        <v>79434.7</v>
      </c>
      <c r="AL102" s="131">
        <v>1950.8</v>
      </c>
      <c r="AM102" s="131">
        <v>53259.8</v>
      </c>
      <c r="AN102" s="131">
        <v>0</v>
      </c>
      <c r="AO102" s="131">
        <v>24224.1</v>
      </c>
      <c r="AP102" s="131">
        <v>0</v>
      </c>
      <c r="AQ102" s="131">
        <v>0</v>
      </c>
      <c r="AR102" s="132">
        <v>-244842.19999999995</v>
      </c>
      <c r="AS102" s="132">
        <v>-314478</v>
      </c>
      <c r="AT102" s="132">
        <v>-406146.69999999995</v>
      </c>
      <c r="AU102" s="130">
        <v>-1.45045516</v>
      </c>
      <c r="AV102" s="132" t="s">
        <v>498</v>
      </c>
      <c r="AW102" s="131" t="s">
        <v>498</v>
      </c>
      <c r="AX102" s="131" t="s">
        <v>498</v>
      </c>
      <c r="AY102" s="133" t="s">
        <v>498</v>
      </c>
      <c r="AZ102" s="131">
        <v>7625988.0744753843</v>
      </c>
      <c r="BA102" s="131">
        <v>1793381.027359545</v>
      </c>
      <c r="BB102" s="133">
        <v>9419369.1018349286</v>
      </c>
      <c r="BC102" s="129">
        <v>33.639008965542502</v>
      </c>
      <c r="BD102" s="129">
        <v>5.5125940360164272</v>
      </c>
      <c r="BE102" s="129">
        <v>7.0915548417741583</v>
      </c>
      <c r="BF102" s="134">
        <v>29.035333901639881</v>
      </c>
      <c r="BG102" s="155">
        <v>28001327.600000001</v>
      </c>
    </row>
    <row r="103" spans="1:59" ht="14.5" hidden="1" outlineLevel="1" x14ac:dyDescent="0.25">
      <c r="A103" s="119"/>
      <c r="B103" s="118" t="s">
        <v>462</v>
      </c>
      <c r="C103" s="130">
        <v>555.48</v>
      </c>
      <c r="D103" s="131">
        <v>1195908.3</v>
      </c>
      <c r="E103" s="131">
        <v>1195908.3</v>
      </c>
      <c r="F103" s="131">
        <v>1130919.8</v>
      </c>
      <c r="G103" s="132">
        <v>307717.60000000003</v>
      </c>
      <c r="H103" s="131">
        <v>51926.3</v>
      </c>
      <c r="I103" s="131">
        <v>1525.4</v>
      </c>
      <c r="J103" s="131">
        <v>198031.5</v>
      </c>
      <c r="K103" s="131">
        <v>56234.400000000001</v>
      </c>
      <c r="L103" s="131">
        <v>312584</v>
      </c>
      <c r="M103" s="131">
        <v>230172.79999999999</v>
      </c>
      <c r="N103" s="131">
        <v>10523.6</v>
      </c>
      <c r="O103" s="131">
        <v>269921.8</v>
      </c>
      <c r="P103" s="132">
        <v>64988.5</v>
      </c>
      <c r="Q103" s="131">
        <v>20727.400000000001</v>
      </c>
      <c r="R103" s="131">
        <v>6588.6</v>
      </c>
      <c r="S103" s="131">
        <v>37672.5</v>
      </c>
      <c r="T103" s="131">
        <v>0</v>
      </c>
      <c r="U103" s="131">
        <v>1659498.3</v>
      </c>
      <c r="V103" s="131">
        <v>1542266.3</v>
      </c>
      <c r="W103" s="131">
        <v>650728.80000000005</v>
      </c>
      <c r="X103" s="131">
        <v>544822.19999999995</v>
      </c>
      <c r="Y103" s="131">
        <v>105906.6</v>
      </c>
      <c r="Z103" s="131">
        <v>40354.199999999997</v>
      </c>
      <c r="AA103" s="131">
        <v>652193.4</v>
      </c>
      <c r="AB103" s="131">
        <v>217721</v>
      </c>
      <c r="AC103" s="131">
        <v>426827.6</v>
      </c>
      <c r="AD103" s="131">
        <v>2780.2</v>
      </c>
      <c r="AE103" s="131">
        <v>4864.6000000000004</v>
      </c>
      <c r="AF103" s="131">
        <v>198989.9</v>
      </c>
      <c r="AG103" s="131">
        <v>159191.4</v>
      </c>
      <c r="AH103" s="131">
        <v>39798.5</v>
      </c>
      <c r="AI103" s="131">
        <v>117232</v>
      </c>
      <c r="AJ103" s="131">
        <v>16873.400000000001</v>
      </c>
      <c r="AK103" s="131">
        <v>100358.6</v>
      </c>
      <c r="AL103" s="131">
        <v>2601.1</v>
      </c>
      <c r="AM103" s="131">
        <v>72238.899999999994</v>
      </c>
      <c r="AN103" s="131">
        <v>0</v>
      </c>
      <c r="AO103" s="131">
        <v>25518.6</v>
      </c>
      <c r="AP103" s="131">
        <v>0</v>
      </c>
      <c r="AQ103" s="131">
        <v>0</v>
      </c>
      <c r="AR103" s="132">
        <v>-264600.10000000009</v>
      </c>
      <c r="AS103" s="132">
        <v>-346358</v>
      </c>
      <c r="AT103" s="132">
        <v>-463590</v>
      </c>
      <c r="AU103" s="130">
        <v>-1.65560007</v>
      </c>
      <c r="AV103" s="132" t="s">
        <v>498</v>
      </c>
      <c r="AW103" s="131" t="s">
        <v>498</v>
      </c>
      <c r="AX103" s="131" t="s">
        <v>498</v>
      </c>
      <c r="AY103" s="133" t="s">
        <v>498</v>
      </c>
      <c r="AZ103" s="131">
        <v>7747314.2769913208</v>
      </c>
      <c r="BA103" s="131">
        <v>2363222.0063614091</v>
      </c>
      <c r="BB103" s="133">
        <v>10110536.283352729</v>
      </c>
      <c r="BC103" s="129">
        <v>36.107346150804389</v>
      </c>
      <c r="BD103" s="129">
        <v>8.1416272023451484</v>
      </c>
      <c r="BE103" s="129">
        <v>7.0643037115494485</v>
      </c>
      <c r="BF103" s="134">
        <v>27.639802574859861</v>
      </c>
      <c r="BG103" s="155">
        <v>28001327.600000001</v>
      </c>
    </row>
    <row r="104" spans="1:59" ht="14.5" hidden="1" outlineLevel="1" x14ac:dyDescent="0.25">
      <c r="A104" s="119"/>
      <c r="B104" s="118" t="s">
        <v>463</v>
      </c>
      <c r="C104" s="130">
        <v>556.29999999999995</v>
      </c>
      <c r="D104" s="131">
        <v>1461545.5</v>
      </c>
      <c r="E104" s="131">
        <v>1461545.5</v>
      </c>
      <c r="F104" s="131">
        <v>1366593</v>
      </c>
      <c r="G104" s="132">
        <v>392082.4</v>
      </c>
      <c r="H104" s="131">
        <v>66872.600000000006</v>
      </c>
      <c r="I104" s="131">
        <v>2043.4</v>
      </c>
      <c r="J104" s="131">
        <v>251614.7</v>
      </c>
      <c r="K104" s="131">
        <v>71551.7</v>
      </c>
      <c r="L104" s="131">
        <v>359792.1</v>
      </c>
      <c r="M104" s="131">
        <v>280225.59999999998</v>
      </c>
      <c r="N104" s="131">
        <v>11252.7</v>
      </c>
      <c r="O104" s="131">
        <v>323240.2</v>
      </c>
      <c r="P104" s="132">
        <v>94952.5</v>
      </c>
      <c r="Q104" s="131">
        <v>25648.1</v>
      </c>
      <c r="R104" s="131">
        <v>7936.9</v>
      </c>
      <c r="S104" s="131">
        <v>61367.5</v>
      </c>
      <c r="T104" s="131">
        <v>0</v>
      </c>
      <c r="U104" s="131">
        <v>2041583.5</v>
      </c>
      <c r="V104" s="131">
        <v>1892334.6</v>
      </c>
      <c r="W104" s="131">
        <v>798792.3</v>
      </c>
      <c r="X104" s="131">
        <v>665431.9</v>
      </c>
      <c r="Y104" s="131">
        <v>133360.4</v>
      </c>
      <c r="Z104" s="131">
        <v>57473.3</v>
      </c>
      <c r="AA104" s="131">
        <v>812632.8</v>
      </c>
      <c r="AB104" s="131">
        <v>275027.59999999998</v>
      </c>
      <c r="AC104" s="131">
        <v>533541.6</v>
      </c>
      <c r="AD104" s="131">
        <v>2927.4</v>
      </c>
      <c r="AE104" s="131">
        <v>1136.2</v>
      </c>
      <c r="AF104" s="131">
        <v>223436.2</v>
      </c>
      <c r="AG104" s="131">
        <v>183469.9</v>
      </c>
      <c r="AH104" s="131">
        <v>39966.300000000003</v>
      </c>
      <c r="AI104" s="131">
        <v>149248.9</v>
      </c>
      <c r="AJ104" s="131">
        <v>22723.5</v>
      </c>
      <c r="AK104" s="131">
        <v>126525.4</v>
      </c>
      <c r="AL104" s="131">
        <v>3366.3</v>
      </c>
      <c r="AM104" s="131">
        <v>87868.7</v>
      </c>
      <c r="AN104" s="131">
        <v>0</v>
      </c>
      <c r="AO104" s="131">
        <v>35290.400000000001</v>
      </c>
      <c r="AP104" s="131">
        <v>0</v>
      </c>
      <c r="AQ104" s="131">
        <v>0</v>
      </c>
      <c r="AR104" s="132">
        <v>-356601.80000000005</v>
      </c>
      <c r="AS104" s="132">
        <v>-430789.10000000009</v>
      </c>
      <c r="AT104" s="132">
        <v>-580038</v>
      </c>
      <c r="AU104" s="130">
        <v>-2.07146607</v>
      </c>
      <c r="AV104" s="132" t="s">
        <v>498</v>
      </c>
      <c r="AW104" s="131" t="s">
        <v>498</v>
      </c>
      <c r="AX104" s="131" t="s">
        <v>498</v>
      </c>
      <c r="AY104" s="133" t="s">
        <v>498</v>
      </c>
      <c r="AZ104" s="131">
        <v>7871804.0524943173</v>
      </c>
      <c r="BA104" s="131">
        <v>2366253.7001021774</v>
      </c>
      <c r="BB104" s="133">
        <v>10238057.752596494</v>
      </c>
      <c r="BC104" s="129">
        <v>36.562758376486734</v>
      </c>
      <c r="BD104" s="129">
        <v>7.7431559792936255</v>
      </c>
      <c r="BE104" s="129">
        <v>7.3104479929427324</v>
      </c>
      <c r="BF104" s="134">
        <v>26.327670345157628</v>
      </c>
      <c r="BG104" s="155">
        <v>28001327.600000001</v>
      </c>
    </row>
    <row r="105" spans="1:59" ht="14.5" hidden="1" outlineLevel="1" x14ac:dyDescent="0.25">
      <c r="A105" s="119"/>
      <c r="B105" s="118" t="s">
        <v>464</v>
      </c>
      <c r="C105" s="130">
        <v>543.76</v>
      </c>
      <c r="D105" s="131">
        <v>1807336.3</v>
      </c>
      <c r="E105" s="131">
        <v>1807336.3</v>
      </c>
      <c r="F105" s="131">
        <v>1674118</v>
      </c>
      <c r="G105" s="132">
        <v>466239.5</v>
      </c>
      <c r="H105" s="131">
        <v>79457.3</v>
      </c>
      <c r="I105" s="131">
        <v>2490.4</v>
      </c>
      <c r="J105" s="131">
        <v>300119.5</v>
      </c>
      <c r="K105" s="131">
        <v>84172.3</v>
      </c>
      <c r="L105" s="131">
        <v>497304.2</v>
      </c>
      <c r="M105" s="131">
        <v>328783.09999999998</v>
      </c>
      <c r="N105" s="131">
        <v>11905.2</v>
      </c>
      <c r="O105" s="131">
        <v>369886</v>
      </c>
      <c r="P105" s="132">
        <v>133218.29999999999</v>
      </c>
      <c r="Q105" s="131">
        <v>30507.7</v>
      </c>
      <c r="R105" s="131">
        <v>10439</v>
      </c>
      <c r="S105" s="131">
        <v>92271.6</v>
      </c>
      <c r="T105" s="131">
        <v>0</v>
      </c>
      <c r="U105" s="131">
        <v>2506891.9</v>
      </c>
      <c r="V105" s="131">
        <v>2310562.4</v>
      </c>
      <c r="W105" s="131">
        <v>956716</v>
      </c>
      <c r="X105" s="131">
        <v>798841</v>
      </c>
      <c r="Y105" s="131">
        <v>157875</v>
      </c>
      <c r="Z105" s="131">
        <v>70391.399999999994</v>
      </c>
      <c r="AA105" s="131">
        <v>966188.7</v>
      </c>
      <c r="AB105" s="131">
        <v>329908.09999999998</v>
      </c>
      <c r="AC105" s="131">
        <v>627595.80000000005</v>
      </c>
      <c r="AD105" s="131">
        <v>3109.3</v>
      </c>
      <c r="AE105" s="131">
        <v>5575.5</v>
      </c>
      <c r="AF105" s="131">
        <v>317266.3</v>
      </c>
      <c r="AG105" s="131">
        <v>276934.90000000002</v>
      </c>
      <c r="AH105" s="131">
        <v>40331.4</v>
      </c>
      <c r="AI105" s="131">
        <v>196329.5</v>
      </c>
      <c r="AJ105" s="131">
        <v>27432.9</v>
      </c>
      <c r="AK105" s="131">
        <v>168896.6</v>
      </c>
      <c r="AL105" s="131">
        <v>4099.1000000000004</v>
      </c>
      <c r="AM105" s="131">
        <v>126047</v>
      </c>
      <c r="AN105" s="131">
        <v>0</v>
      </c>
      <c r="AO105" s="131">
        <v>38750.5</v>
      </c>
      <c r="AP105" s="131">
        <v>0</v>
      </c>
      <c r="AQ105" s="131">
        <v>0</v>
      </c>
      <c r="AR105" s="132">
        <v>-382289.30000000005</v>
      </c>
      <c r="AS105" s="132">
        <v>-503226.09999999986</v>
      </c>
      <c r="AT105" s="132">
        <v>-699555.59999999986</v>
      </c>
      <c r="AU105" s="130">
        <v>-2.4982943999999998</v>
      </c>
      <c r="AV105" s="132" t="s">
        <v>498</v>
      </c>
      <c r="AW105" s="131" t="s">
        <v>498</v>
      </c>
      <c r="AX105" s="131" t="s">
        <v>498</v>
      </c>
      <c r="AY105" s="133" t="s">
        <v>498</v>
      </c>
      <c r="AZ105" s="131">
        <v>7848150.2939370787</v>
      </c>
      <c r="BA105" s="131">
        <v>2332432.1661410872</v>
      </c>
      <c r="BB105" s="133">
        <v>10180582.460078165</v>
      </c>
      <c r="BC105" s="129">
        <v>36.357499206852481</v>
      </c>
      <c r="BD105" s="129">
        <v>8.3779842099812605</v>
      </c>
      <c r="BE105" s="129">
        <v>7.831590185440386</v>
      </c>
      <c r="BF105" s="134">
        <v>29.705444896954695</v>
      </c>
      <c r="BG105" s="155">
        <v>28001327.600000001</v>
      </c>
    </row>
    <row r="106" spans="1:59" ht="14.5" hidden="1" outlineLevel="1" x14ac:dyDescent="0.25">
      <c r="A106" s="119"/>
      <c r="B106" s="118" t="s">
        <v>465</v>
      </c>
      <c r="C106" s="130">
        <v>540.66999999999996</v>
      </c>
      <c r="D106" s="131">
        <v>2086118.6</v>
      </c>
      <c r="E106" s="131">
        <v>2085338.1</v>
      </c>
      <c r="F106" s="131">
        <v>1934355.4</v>
      </c>
      <c r="G106" s="132">
        <v>547586.69999999995</v>
      </c>
      <c r="H106" s="131">
        <v>93799.8</v>
      </c>
      <c r="I106" s="131">
        <v>2906.3</v>
      </c>
      <c r="J106" s="131">
        <v>352652.1</v>
      </c>
      <c r="K106" s="131">
        <v>98228.5</v>
      </c>
      <c r="L106" s="131">
        <v>572765.4</v>
      </c>
      <c r="M106" s="131">
        <v>382588.8</v>
      </c>
      <c r="N106" s="131">
        <v>13003.6</v>
      </c>
      <c r="O106" s="131">
        <v>418410.9</v>
      </c>
      <c r="P106" s="132">
        <v>150982.70000000001</v>
      </c>
      <c r="Q106" s="131">
        <v>35301.599999999999</v>
      </c>
      <c r="R106" s="131">
        <v>12180.2</v>
      </c>
      <c r="S106" s="131">
        <v>103500.9</v>
      </c>
      <c r="T106" s="131">
        <v>780.5</v>
      </c>
      <c r="U106" s="131">
        <v>2941101.3</v>
      </c>
      <c r="V106" s="131">
        <v>2692575.4</v>
      </c>
      <c r="W106" s="131">
        <v>1098742</v>
      </c>
      <c r="X106" s="131">
        <v>915638.8</v>
      </c>
      <c r="Y106" s="131">
        <v>183103.2</v>
      </c>
      <c r="Z106" s="131">
        <v>83846.899999999994</v>
      </c>
      <c r="AA106" s="131">
        <v>1131787.8999999999</v>
      </c>
      <c r="AB106" s="131">
        <v>384583.3</v>
      </c>
      <c r="AC106" s="131">
        <v>737272.4</v>
      </c>
      <c r="AD106" s="131">
        <v>4356.7</v>
      </c>
      <c r="AE106" s="131">
        <v>5575.5</v>
      </c>
      <c r="AF106" s="131">
        <v>378198.6</v>
      </c>
      <c r="AG106" s="131">
        <v>319059.09999999998</v>
      </c>
      <c r="AH106" s="131">
        <v>59139.5</v>
      </c>
      <c r="AI106" s="131">
        <v>248525.9</v>
      </c>
      <c r="AJ106" s="131">
        <v>32174.5</v>
      </c>
      <c r="AK106" s="131">
        <v>216351.4</v>
      </c>
      <c r="AL106" s="131">
        <v>4917.8999999999996</v>
      </c>
      <c r="AM106" s="131">
        <v>165831.70000000001</v>
      </c>
      <c r="AN106" s="131">
        <v>0</v>
      </c>
      <c r="AO106" s="131">
        <v>45601.8</v>
      </c>
      <c r="AP106" s="131">
        <v>0</v>
      </c>
      <c r="AQ106" s="131">
        <v>0</v>
      </c>
      <c r="AR106" s="132">
        <v>-476784.09999999963</v>
      </c>
      <c r="AS106" s="132">
        <v>-607237.29999999981</v>
      </c>
      <c r="AT106" s="132">
        <v>-854982.69999999972</v>
      </c>
      <c r="AU106" s="130">
        <v>-3.0533648699999998</v>
      </c>
      <c r="AV106" s="132" t="s">
        <v>498</v>
      </c>
      <c r="AW106" s="131" t="s">
        <v>498</v>
      </c>
      <c r="AX106" s="131" t="s">
        <v>498</v>
      </c>
      <c r="AY106" s="133" t="s">
        <v>498</v>
      </c>
      <c r="AZ106" s="131">
        <v>7924852.3215002194</v>
      </c>
      <c r="BA106" s="131">
        <v>2318258.2635172699</v>
      </c>
      <c r="BB106" s="133">
        <v>10243110.585017489</v>
      </c>
      <c r="BC106" s="129">
        <v>36.580803350972147</v>
      </c>
      <c r="BD106" s="129">
        <v>7.4353839723431348</v>
      </c>
      <c r="BE106" s="129">
        <v>8.4500965675680746</v>
      </c>
      <c r="BF106" s="134">
        <v>29.610142996473144</v>
      </c>
      <c r="BG106" s="155">
        <v>28001327.600000001</v>
      </c>
    </row>
    <row r="107" spans="1:59" ht="14.5" hidden="1" outlineLevel="1" x14ac:dyDescent="0.25">
      <c r="A107" s="119"/>
      <c r="B107" s="118" t="s">
        <v>466</v>
      </c>
      <c r="C107" s="130">
        <v>542.36</v>
      </c>
      <c r="D107" s="131">
        <v>2345026.1</v>
      </c>
      <c r="E107" s="131">
        <v>2344245.6</v>
      </c>
      <c r="F107" s="131">
        <v>2167266.9</v>
      </c>
      <c r="G107" s="132">
        <v>624718.80000000005</v>
      </c>
      <c r="H107" s="131">
        <v>107665</v>
      </c>
      <c r="I107" s="131">
        <v>3262.6</v>
      </c>
      <c r="J107" s="131">
        <v>402927.4</v>
      </c>
      <c r="K107" s="131">
        <v>110863.8</v>
      </c>
      <c r="L107" s="131">
        <v>626306.5</v>
      </c>
      <c r="M107" s="131">
        <v>435285.3</v>
      </c>
      <c r="N107" s="131">
        <v>14768.3</v>
      </c>
      <c r="O107" s="131">
        <v>466188</v>
      </c>
      <c r="P107" s="132">
        <v>176978.7</v>
      </c>
      <c r="Q107" s="131">
        <v>40195.4</v>
      </c>
      <c r="R107" s="131">
        <v>14168.6</v>
      </c>
      <c r="S107" s="131">
        <v>122614.7</v>
      </c>
      <c r="T107" s="131">
        <v>780.5</v>
      </c>
      <c r="U107" s="131">
        <v>3290830.2</v>
      </c>
      <c r="V107" s="131">
        <v>3027049.9</v>
      </c>
      <c r="W107" s="131">
        <v>1249279.3999999999</v>
      </c>
      <c r="X107" s="131">
        <v>1040898</v>
      </c>
      <c r="Y107" s="131">
        <v>208381.4</v>
      </c>
      <c r="Z107" s="131">
        <v>96678.6</v>
      </c>
      <c r="AA107" s="131">
        <v>1294576</v>
      </c>
      <c r="AB107" s="131">
        <v>439708.6</v>
      </c>
      <c r="AC107" s="131">
        <v>844739.7</v>
      </c>
      <c r="AD107" s="131">
        <v>4552.2</v>
      </c>
      <c r="AE107" s="131">
        <v>5575.5</v>
      </c>
      <c r="AF107" s="131">
        <v>386515.9</v>
      </c>
      <c r="AG107" s="131">
        <v>327293.59999999998</v>
      </c>
      <c r="AH107" s="131">
        <v>59222.3</v>
      </c>
      <c r="AI107" s="131">
        <v>263780.3</v>
      </c>
      <c r="AJ107" s="131">
        <v>36435.699999999997</v>
      </c>
      <c r="AK107" s="131">
        <v>227344.6</v>
      </c>
      <c r="AL107" s="131">
        <v>5999.4</v>
      </c>
      <c r="AM107" s="131">
        <v>174687.4</v>
      </c>
      <c r="AN107" s="131">
        <v>0</v>
      </c>
      <c r="AO107" s="131">
        <v>46657.8</v>
      </c>
      <c r="AP107" s="131">
        <v>0</v>
      </c>
      <c r="AQ107" s="131">
        <v>0</v>
      </c>
      <c r="AR107" s="132">
        <v>-559288.20000000019</v>
      </c>
      <c r="AS107" s="132">
        <v>-682804.29999999981</v>
      </c>
      <c r="AT107" s="132">
        <v>-945804.10000000009</v>
      </c>
      <c r="AU107" s="130">
        <v>-3.3777116299999999</v>
      </c>
      <c r="AV107" s="132" t="s">
        <v>498</v>
      </c>
      <c r="AW107" s="131" t="s">
        <v>498</v>
      </c>
      <c r="AX107" s="131" t="s">
        <v>498</v>
      </c>
      <c r="AY107" s="133" t="s">
        <v>498</v>
      </c>
      <c r="AZ107" s="131">
        <v>7980003.0563974604</v>
      </c>
      <c r="BA107" s="131">
        <v>2326065.3280936992</v>
      </c>
      <c r="BB107" s="133">
        <v>10306068.384491161</v>
      </c>
      <c r="BC107" s="129">
        <v>36.805641974243962</v>
      </c>
      <c r="BD107" s="129">
        <v>7.5920103310553877</v>
      </c>
      <c r="BE107" s="129">
        <v>8.0156156340123541</v>
      </c>
      <c r="BF107" s="134">
        <v>28.89844808685077</v>
      </c>
      <c r="BG107" s="155">
        <v>28001327.600000001</v>
      </c>
    </row>
    <row r="108" spans="1:59" ht="14.5" hidden="1" outlineLevel="1" x14ac:dyDescent="0.25">
      <c r="A108" s="119"/>
      <c r="B108" s="118" t="s">
        <v>467</v>
      </c>
      <c r="C108" s="130">
        <v>541.27</v>
      </c>
      <c r="D108" s="131">
        <v>2697881.5</v>
      </c>
      <c r="E108" s="131">
        <v>2696480.3</v>
      </c>
      <c r="F108" s="131">
        <v>2495292.4</v>
      </c>
      <c r="G108" s="132">
        <v>701418.4</v>
      </c>
      <c r="H108" s="131">
        <v>121560.6</v>
      </c>
      <c r="I108" s="131">
        <v>3660.3</v>
      </c>
      <c r="J108" s="131">
        <v>451646.7</v>
      </c>
      <c r="K108" s="131">
        <v>124550.8</v>
      </c>
      <c r="L108" s="131">
        <v>761326.5</v>
      </c>
      <c r="M108" s="131">
        <v>485976.1</v>
      </c>
      <c r="N108" s="131">
        <v>16181.8</v>
      </c>
      <c r="O108" s="131">
        <v>530389.6</v>
      </c>
      <c r="P108" s="132">
        <v>201187.9</v>
      </c>
      <c r="Q108" s="131">
        <v>44984.7</v>
      </c>
      <c r="R108" s="131">
        <v>15823.2</v>
      </c>
      <c r="S108" s="131">
        <v>140380</v>
      </c>
      <c r="T108" s="131">
        <v>1401.2</v>
      </c>
      <c r="U108" s="131">
        <v>3770387.7</v>
      </c>
      <c r="V108" s="131">
        <v>3472808.6</v>
      </c>
      <c r="W108" s="131">
        <v>1396470.2</v>
      </c>
      <c r="X108" s="131">
        <v>1161263.7</v>
      </c>
      <c r="Y108" s="131">
        <v>235206.5</v>
      </c>
      <c r="Z108" s="131">
        <v>110645.2</v>
      </c>
      <c r="AA108" s="131">
        <v>1469231.8</v>
      </c>
      <c r="AB108" s="131">
        <v>496511.1</v>
      </c>
      <c r="AC108" s="131">
        <v>962371.7</v>
      </c>
      <c r="AD108" s="131">
        <v>4773.5</v>
      </c>
      <c r="AE108" s="131">
        <v>5575.5</v>
      </c>
      <c r="AF108" s="131">
        <v>496461.4</v>
      </c>
      <c r="AG108" s="131">
        <v>436531</v>
      </c>
      <c r="AH108" s="131">
        <v>59930.400000000001</v>
      </c>
      <c r="AI108" s="131">
        <v>297579.09999999998</v>
      </c>
      <c r="AJ108" s="131">
        <v>40592.800000000003</v>
      </c>
      <c r="AK108" s="131">
        <v>256986.3</v>
      </c>
      <c r="AL108" s="131">
        <v>6455</v>
      </c>
      <c r="AM108" s="131">
        <v>201473.8</v>
      </c>
      <c r="AN108" s="131">
        <v>0</v>
      </c>
      <c r="AO108" s="131">
        <v>49057.5</v>
      </c>
      <c r="AP108" s="131">
        <v>0</v>
      </c>
      <c r="AQ108" s="131">
        <v>0</v>
      </c>
      <c r="AR108" s="132">
        <v>-576044.80000000028</v>
      </c>
      <c r="AS108" s="132">
        <v>-776328.30000000028</v>
      </c>
      <c r="AT108" s="132">
        <v>-1072506.2000000002</v>
      </c>
      <c r="AU108" s="130">
        <v>-3.8301976799999999</v>
      </c>
      <c r="AV108" s="132" t="s">
        <v>498</v>
      </c>
      <c r="AW108" s="131" t="s">
        <v>498</v>
      </c>
      <c r="AX108" s="131" t="s">
        <v>498</v>
      </c>
      <c r="AY108" s="133" t="s">
        <v>498</v>
      </c>
      <c r="AZ108" s="131">
        <v>7953301.1939350143</v>
      </c>
      <c r="BA108" s="131">
        <v>2330011.1217482453</v>
      </c>
      <c r="BB108" s="133">
        <v>10283312.315683261</v>
      </c>
      <c r="BC108" s="129">
        <v>36.724374153185721</v>
      </c>
      <c r="BD108" s="129">
        <v>8.1259760831533079</v>
      </c>
      <c r="BE108" s="129">
        <v>7.8925331737104907</v>
      </c>
      <c r="BF108" s="134">
        <v>30.510512515487164</v>
      </c>
      <c r="BG108" s="155">
        <v>28001327.600000001</v>
      </c>
    </row>
    <row r="109" spans="1:59" ht="14.5" hidden="1" outlineLevel="1" x14ac:dyDescent="0.25">
      <c r="A109" s="119"/>
      <c r="B109" s="118" t="s">
        <v>468</v>
      </c>
      <c r="C109" s="130">
        <v>539.53</v>
      </c>
      <c r="D109" s="131">
        <v>2988353.2</v>
      </c>
      <c r="E109" s="131">
        <v>2986952</v>
      </c>
      <c r="F109" s="131">
        <v>2760164</v>
      </c>
      <c r="G109" s="132">
        <v>791116.2</v>
      </c>
      <c r="H109" s="131">
        <v>137716</v>
      </c>
      <c r="I109" s="131">
        <v>4115.8</v>
      </c>
      <c r="J109" s="131">
        <v>508368.2</v>
      </c>
      <c r="K109" s="131">
        <v>140916.20000000001</v>
      </c>
      <c r="L109" s="131">
        <v>828723.19999999995</v>
      </c>
      <c r="M109" s="131">
        <v>537024.9</v>
      </c>
      <c r="N109" s="131">
        <v>17705.2</v>
      </c>
      <c r="O109" s="131">
        <v>585594.5</v>
      </c>
      <c r="P109" s="132">
        <v>226788</v>
      </c>
      <c r="Q109" s="131">
        <v>49976.4</v>
      </c>
      <c r="R109" s="131">
        <v>16441.8</v>
      </c>
      <c r="S109" s="131">
        <v>160369.79999999999</v>
      </c>
      <c r="T109" s="131">
        <v>1401.2</v>
      </c>
      <c r="U109" s="131">
        <v>4187694.7</v>
      </c>
      <c r="V109" s="131">
        <v>3870488.2</v>
      </c>
      <c r="W109" s="131">
        <v>1540930.3</v>
      </c>
      <c r="X109" s="131">
        <v>1283291.2</v>
      </c>
      <c r="Y109" s="131">
        <v>257639.1</v>
      </c>
      <c r="Z109" s="131">
        <v>125202.4</v>
      </c>
      <c r="AA109" s="131">
        <v>1638357.5</v>
      </c>
      <c r="AB109" s="131">
        <v>556286.9</v>
      </c>
      <c r="AC109" s="131">
        <v>1067628.3999999999</v>
      </c>
      <c r="AD109" s="131">
        <v>4971.3999999999996</v>
      </c>
      <c r="AE109" s="131">
        <v>9470.7999999999993</v>
      </c>
      <c r="AF109" s="131">
        <v>565998</v>
      </c>
      <c r="AG109" s="131">
        <v>470593.2</v>
      </c>
      <c r="AH109" s="131">
        <v>95404.800000000003</v>
      </c>
      <c r="AI109" s="131">
        <v>317206.5</v>
      </c>
      <c r="AJ109" s="131">
        <v>45754.6</v>
      </c>
      <c r="AK109" s="131">
        <v>271451.90000000002</v>
      </c>
      <c r="AL109" s="131">
        <v>6993.6</v>
      </c>
      <c r="AM109" s="131">
        <v>213650.5</v>
      </c>
      <c r="AN109" s="131">
        <v>0</v>
      </c>
      <c r="AO109" s="131">
        <v>50807.8</v>
      </c>
      <c r="AP109" s="131">
        <v>0</v>
      </c>
      <c r="AQ109" s="131">
        <v>0</v>
      </c>
      <c r="AR109" s="132">
        <v>-633343.5</v>
      </c>
      <c r="AS109" s="132">
        <v>-883536.20000000019</v>
      </c>
      <c r="AT109" s="132">
        <v>-1199341.5</v>
      </c>
      <c r="AU109" s="130">
        <v>-4.2831594199999996</v>
      </c>
      <c r="AV109" s="132" t="s">
        <v>498</v>
      </c>
      <c r="AW109" s="131" t="s">
        <v>498</v>
      </c>
      <c r="AX109" s="131" t="s">
        <v>498</v>
      </c>
      <c r="AY109" s="133" t="s">
        <v>498</v>
      </c>
      <c r="AZ109" s="131">
        <v>8005608.4848806411</v>
      </c>
      <c r="BA109" s="131">
        <v>2323959.6587165864</v>
      </c>
      <c r="BB109" s="133">
        <v>10329568.143597227</v>
      </c>
      <c r="BC109" s="129">
        <v>36.889565706153256</v>
      </c>
      <c r="BD109" s="129">
        <v>7.7703800960387648</v>
      </c>
      <c r="BE109" s="129">
        <v>7.5747284060607374</v>
      </c>
      <c r="BF109" s="134">
        <v>30.024418838880585</v>
      </c>
      <c r="BG109" s="155">
        <v>28001327.600000001</v>
      </c>
    </row>
    <row r="110" spans="1:59" ht="14.5" hidden="1" outlineLevel="1" x14ac:dyDescent="0.25">
      <c r="A110" s="119"/>
      <c r="B110" s="118" t="s">
        <v>469</v>
      </c>
      <c r="C110" s="130">
        <v>536.49</v>
      </c>
      <c r="D110" s="131">
        <v>3260953.1</v>
      </c>
      <c r="E110" s="131">
        <v>3259551.9</v>
      </c>
      <c r="F110" s="131">
        <v>3016989.9</v>
      </c>
      <c r="G110" s="132">
        <v>883209.79999999993</v>
      </c>
      <c r="H110" s="131">
        <v>154016.4</v>
      </c>
      <c r="I110" s="131">
        <v>4489.1000000000004</v>
      </c>
      <c r="J110" s="131">
        <v>565458.19999999995</v>
      </c>
      <c r="K110" s="131">
        <v>159246.1</v>
      </c>
      <c r="L110" s="131">
        <v>886964.1</v>
      </c>
      <c r="M110" s="131">
        <v>585816.30000000005</v>
      </c>
      <c r="N110" s="131">
        <v>19397.099999999999</v>
      </c>
      <c r="O110" s="131">
        <v>641602.6</v>
      </c>
      <c r="P110" s="132">
        <v>242562</v>
      </c>
      <c r="Q110" s="131">
        <v>54882.2</v>
      </c>
      <c r="R110" s="131">
        <v>18812.099999999999</v>
      </c>
      <c r="S110" s="131">
        <v>168867.7</v>
      </c>
      <c r="T110" s="131">
        <v>1401.2</v>
      </c>
      <c r="U110" s="131">
        <v>4612678</v>
      </c>
      <c r="V110" s="131">
        <v>4244158.2</v>
      </c>
      <c r="W110" s="131">
        <v>1696267.6</v>
      </c>
      <c r="X110" s="131">
        <v>1404432.3</v>
      </c>
      <c r="Y110" s="131">
        <v>291835.3</v>
      </c>
      <c r="Z110" s="131">
        <v>144488.20000000001</v>
      </c>
      <c r="AA110" s="131">
        <v>1812769.6</v>
      </c>
      <c r="AB110" s="131">
        <v>619449.4</v>
      </c>
      <c r="AC110" s="131">
        <v>1178688.8999999999</v>
      </c>
      <c r="AD110" s="131">
        <v>5160.5</v>
      </c>
      <c r="AE110" s="131">
        <v>9470.7999999999993</v>
      </c>
      <c r="AF110" s="131">
        <v>590632.80000000005</v>
      </c>
      <c r="AG110" s="131">
        <v>495060.1</v>
      </c>
      <c r="AH110" s="131">
        <v>95572.7</v>
      </c>
      <c r="AI110" s="131">
        <v>368519.8</v>
      </c>
      <c r="AJ110" s="131">
        <v>57485.9</v>
      </c>
      <c r="AK110" s="131">
        <v>311033.90000000002</v>
      </c>
      <c r="AL110" s="131">
        <v>9440.2999999999993</v>
      </c>
      <c r="AM110" s="131">
        <v>239629.2</v>
      </c>
      <c r="AN110" s="131">
        <v>0</v>
      </c>
      <c r="AO110" s="131">
        <v>61964.4</v>
      </c>
      <c r="AP110" s="131">
        <v>0</v>
      </c>
      <c r="AQ110" s="131">
        <v>0</v>
      </c>
      <c r="AR110" s="132">
        <v>-761092.10000000009</v>
      </c>
      <c r="AS110" s="132">
        <v>-984606.30000000028</v>
      </c>
      <c r="AT110" s="132">
        <v>-1351724.9</v>
      </c>
      <c r="AU110" s="130">
        <v>-4.8273600400000003</v>
      </c>
      <c r="AV110" s="132" t="s">
        <v>498</v>
      </c>
      <c r="AW110" s="131" t="s">
        <v>498</v>
      </c>
      <c r="AX110" s="131" t="s">
        <v>498</v>
      </c>
      <c r="AY110" s="133" t="s">
        <v>498</v>
      </c>
      <c r="AZ110" s="131">
        <v>8021448.3599498551</v>
      </c>
      <c r="BA110" s="131">
        <v>2311728.8344620774</v>
      </c>
      <c r="BB110" s="133">
        <v>10333177.194411933</v>
      </c>
      <c r="BC110" s="129">
        <v>36.902454562232727</v>
      </c>
      <c r="BD110" s="129">
        <v>7.3815812833342376</v>
      </c>
      <c r="BE110" s="129">
        <v>7.9892808472648635</v>
      </c>
      <c r="BF110" s="134">
        <v>29.398974786093913</v>
      </c>
      <c r="BG110" s="155">
        <v>28001327.600000001</v>
      </c>
    </row>
    <row r="111" spans="1:59" ht="14.5" collapsed="1" x14ac:dyDescent="0.25">
      <c r="A111" s="120">
        <v>2014</v>
      </c>
      <c r="B111" s="118" t="s">
        <v>470</v>
      </c>
      <c r="C111" s="135">
        <v>542.22</v>
      </c>
      <c r="D111" s="136">
        <v>3799979.6</v>
      </c>
      <c r="E111" s="136">
        <v>3797519.6</v>
      </c>
      <c r="F111" s="136">
        <v>3522442.5</v>
      </c>
      <c r="G111" s="137">
        <v>965046.5</v>
      </c>
      <c r="H111" s="136">
        <v>169119.9</v>
      </c>
      <c r="I111" s="136">
        <v>4853.3</v>
      </c>
      <c r="J111" s="136">
        <v>616854.5</v>
      </c>
      <c r="K111" s="136">
        <v>174218.8</v>
      </c>
      <c r="L111" s="136">
        <v>1091470.1000000001</v>
      </c>
      <c r="M111" s="136">
        <v>649943</v>
      </c>
      <c r="N111" s="136">
        <v>21619</v>
      </c>
      <c r="O111" s="136">
        <v>794363.9</v>
      </c>
      <c r="P111" s="137">
        <v>275077.09999999998</v>
      </c>
      <c r="Q111" s="136">
        <v>59906.8</v>
      </c>
      <c r="R111" s="136">
        <v>27148.400000000001</v>
      </c>
      <c r="S111" s="136">
        <v>188021.9</v>
      </c>
      <c r="T111" s="136">
        <v>2460</v>
      </c>
      <c r="U111" s="136">
        <v>5326977.7</v>
      </c>
      <c r="V111" s="136">
        <v>4861110.0999999996</v>
      </c>
      <c r="W111" s="136">
        <v>1968532.7</v>
      </c>
      <c r="X111" s="136">
        <v>1649735.5</v>
      </c>
      <c r="Y111" s="136">
        <v>318797.2</v>
      </c>
      <c r="Z111" s="136">
        <v>179745.8</v>
      </c>
      <c r="AA111" s="136">
        <v>2016752</v>
      </c>
      <c r="AB111" s="136">
        <v>726806.6</v>
      </c>
      <c r="AC111" s="136">
        <v>1272911.8</v>
      </c>
      <c r="AD111" s="136">
        <v>5946.1</v>
      </c>
      <c r="AE111" s="136">
        <v>11087.5</v>
      </c>
      <c r="AF111" s="136">
        <v>696079.6</v>
      </c>
      <c r="AG111" s="136">
        <v>600095.9</v>
      </c>
      <c r="AH111" s="136">
        <v>95983.7</v>
      </c>
      <c r="AI111" s="136">
        <v>464668.1</v>
      </c>
      <c r="AJ111" s="136">
        <v>86791</v>
      </c>
      <c r="AK111" s="136">
        <v>377877.1</v>
      </c>
      <c r="AL111" s="136">
        <v>16202.5</v>
      </c>
      <c r="AM111" s="136">
        <v>288854.2</v>
      </c>
      <c r="AN111" s="136">
        <v>0</v>
      </c>
      <c r="AO111" s="136">
        <v>72820.399999999994</v>
      </c>
      <c r="AP111" s="136">
        <v>0</v>
      </c>
      <c r="AQ111" s="136">
        <v>1199.5</v>
      </c>
      <c r="AR111" s="137">
        <v>-830918.50000000047</v>
      </c>
      <c r="AS111" s="137">
        <v>-1063590.4999999995</v>
      </c>
      <c r="AT111" s="137">
        <v>-1526998.1</v>
      </c>
      <c r="AU111" s="135">
        <v>-5.4533060799999999</v>
      </c>
      <c r="AV111" s="137" t="s">
        <v>498</v>
      </c>
      <c r="AW111" s="136" t="s">
        <v>498</v>
      </c>
      <c r="AX111" s="136" t="s">
        <v>498</v>
      </c>
      <c r="AY111" s="138" t="s">
        <v>498</v>
      </c>
      <c r="AZ111" s="136">
        <v>8117725.8890507482</v>
      </c>
      <c r="BA111" s="136">
        <v>2377255.4849583805</v>
      </c>
      <c r="BB111" s="138">
        <v>10494981.374009129</v>
      </c>
      <c r="BC111" s="139">
        <v>37.480299234130342</v>
      </c>
      <c r="BD111" s="139">
        <v>7.3897662817669518</v>
      </c>
      <c r="BE111" s="139">
        <v>8.7229196114231904</v>
      </c>
      <c r="BF111" s="140">
        <v>30.986172237020192</v>
      </c>
      <c r="BG111" s="156">
        <v>28001327.600000001</v>
      </c>
    </row>
    <row r="112" spans="1:59" ht="14.5" hidden="1" outlineLevel="1" x14ac:dyDescent="0.25">
      <c r="A112" s="117"/>
      <c r="B112" s="118" t="s">
        <v>459</v>
      </c>
      <c r="C112" s="123">
        <v>539.77</v>
      </c>
      <c r="D112" s="124">
        <v>303412.8</v>
      </c>
      <c r="E112" s="124">
        <v>303412.8</v>
      </c>
      <c r="F112" s="124">
        <v>295184.59999999998</v>
      </c>
      <c r="G112" s="125">
        <v>73096.7</v>
      </c>
      <c r="H112" s="124">
        <v>12541.6</v>
      </c>
      <c r="I112" s="124">
        <v>355.4</v>
      </c>
      <c r="J112" s="124">
        <v>46672.7</v>
      </c>
      <c r="K112" s="124">
        <v>13527</v>
      </c>
      <c r="L112" s="124">
        <v>62483.7</v>
      </c>
      <c r="M112" s="124">
        <v>68038.2</v>
      </c>
      <c r="N112" s="124">
        <v>3008.6</v>
      </c>
      <c r="O112" s="124">
        <v>88557.4</v>
      </c>
      <c r="P112" s="125">
        <v>8228.2000000000007</v>
      </c>
      <c r="Q112" s="124">
        <v>6117.1</v>
      </c>
      <c r="R112" s="124">
        <v>1842</v>
      </c>
      <c r="S112" s="124">
        <v>269.10000000000002</v>
      </c>
      <c r="T112" s="124">
        <v>0</v>
      </c>
      <c r="U112" s="124">
        <v>525993.9</v>
      </c>
      <c r="V112" s="124">
        <v>509991.6</v>
      </c>
      <c r="W112" s="124">
        <v>251426.8</v>
      </c>
      <c r="X112" s="124">
        <v>229658.7</v>
      </c>
      <c r="Y112" s="124">
        <v>21768.1</v>
      </c>
      <c r="Z112" s="124">
        <v>4004.1</v>
      </c>
      <c r="AA112" s="124">
        <v>192559.9</v>
      </c>
      <c r="AB112" s="124">
        <v>53208</v>
      </c>
      <c r="AC112" s="124">
        <v>138745.9</v>
      </c>
      <c r="AD112" s="124">
        <v>606</v>
      </c>
      <c r="AE112" s="124">
        <v>0</v>
      </c>
      <c r="AF112" s="124">
        <v>62000.800000000003</v>
      </c>
      <c r="AG112" s="124">
        <v>43446.3</v>
      </c>
      <c r="AH112" s="124">
        <v>18554.5</v>
      </c>
      <c r="AI112" s="124">
        <v>16002.3</v>
      </c>
      <c r="AJ112" s="124">
        <v>2044.1</v>
      </c>
      <c r="AK112" s="124">
        <v>13958.2</v>
      </c>
      <c r="AL112" s="124">
        <v>0</v>
      </c>
      <c r="AM112" s="124">
        <v>3116.5</v>
      </c>
      <c r="AN112" s="124">
        <v>0</v>
      </c>
      <c r="AO112" s="124">
        <v>10841.7</v>
      </c>
      <c r="AP112" s="124">
        <v>0</v>
      </c>
      <c r="AQ112" s="124">
        <v>0</v>
      </c>
      <c r="AR112" s="125">
        <v>-160580.30000000005</v>
      </c>
      <c r="AS112" s="125">
        <v>-206578.8</v>
      </c>
      <c r="AT112" s="125">
        <v>-222581.10000000003</v>
      </c>
      <c r="AU112" s="123">
        <v>-0.73770946000000004</v>
      </c>
      <c r="AV112" s="125" t="s">
        <v>498</v>
      </c>
      <c r="AW112" s="124" t="s">
        <v>498</v>
      </c>
      <c r="AX112" s="124" t="s">
        <v>498</v>
      </c>
      <c r="AY112" s="126" t="s">
        <v>498</v>
      </c>
      <c r="AZ112" s="124">
        <v>8359997.9675141359</v>
      </c>
      <c r="BA112" s="131">
        <v>2363116.0224674451</v>
      </c>
      <c r="BB112" s="126">
        <v>10723113.989981581</v>
      </c>
      <c r="BC112" s="129">
        <v>35.271193120506943</v>
      </c>
      <c r="BD112" s="127">
        <v>8.2532677085990649</v>
      </c>
      <c r="BE112" s="127">
        <v>3.0422976388129213</v>
      </c>
      <c r="BF112" s="128">
        <v>21.167669316082208</v>
      </c>
      <c r="BG112" s="157">
        <v>30401903.199999999</v>
      </c>
    </row>
    <row r="113" spans="1:59" ht="14.5" hidden="1" outlineLevel="1" x14ac:dyDescent="0.25">
      <c r="A113" s="119"/>
      <c r="B113" s="118" t="s">
        <v>460</v>
      </c>
      <c r="C113" s="130">
        <v>535.79</v>
      </c>
      <c r="D113" s="131">
        <v>582373.6</v>
      </c>
      <c r="E113" s="131">
        <v>582304.30000000005</v>
      </c>
      <c r="F113" s="131">
        <v>550744.80000000005</v>
      </c>
      <c r="G113" s="132">
        <v>144886.69999999998</v>
      </c>
      <c r="H113" s="131">
        <v>24795.4</v>
      </c>
      <c r="I113" s="131">
        <v>652.5</v>
      </c>
      <c r="J113" s="131">
        <v>92293.5</v>
      </c>
      <c r="K113" s="131">
        <v>27145.3</v>
      </c>
      <c r="L113" s="131">
        <v>112107.4</v>
      </c>
      <c r="M113" s="131">
        <v>128333.3</v>
      </c>
      <c r="N113" s="131">
        <v>4054.7</v>
      </c>
      <c r="O113" s="131">
        <v>161362.70000000001</v>
      </c>
      <c r="P113" s="132">
        <v>31559.5</v>
      </c>
      <c r="Q113" s="131">
        <v>11106.7</v>
      </c>
      <c r="R113" s="131">
        <v>3263.2</v>
      </c>
      <c r="S113" s="131">
        <v>17189.599999999999</v>
      </c>
      <c r="T113" s="131">
        <v>69.3</v>
      </c>
      <c r="U113" s="131">
        <v>871244.2</v>
      </c>
      <c r="V113" s="131">
        <v>843363.6</v>
      </c>
      <c r="W113" s="131">
        <v>395541.7</v>
      </c>
      <c r="X113" s="131">
        <v>346312.2</v>
      </c>
      <c r="Y113" s="131">
        <v>49229.5</v>
      </c>
      <c r="Z113" s="131">
        <v>13948.6</v>
      </c>
      <c r="AA113" s="131">
        <v>361853.6</v>
      </c>
      <c r="AB113" s="131">
        <v>111657</v>
      </c>
      <c r="AC113" s="131">
        <v>248935.3</v>
      </c>
      <c r="AD113" s="131">
        <v>1261.3</v>
      </c>
      <c r="AE113" s="131">
        <v>0</v>
      </c>
      <c r="AF113" s="131">
        <v>72019.7</v>
      </c>
      <c r="AG113" s="131">
        <v>52604</v>
      </c>
      <c r="AH113" s="131">
        <v>19415.7</v>
      </c>
      <c r="AI113" s="131">
        <v>26251.200000000001</v>
      </c>
      <c r="AJ113" s="131">
        <v>5219.7</v>
      </c>
      <c r="AK113" s="131">
        <v>21031.5</v>
      </c>
      <c r="AL113" s="131">
        <v>1609.6</v>
      </c>
      <c r="AM113" s="131">
        <v>8559.2999999999993</v>
      </c>
      <c r="AN113" s="131">
        <v>0</v>
      </c>
      <c r="AO113" s="131">
        <v>10862.6</v>
      </c>
      <c r="AP113" s="131">
        <v>0</v>
      </c>
      <c r="AQ113" s="131">
        <v>1629.4</v>
      </c>
      <c r="AR113" s="132">
        <v>-216850.90000000002</v>
      </c>
      <c r="AS113" s="132">
        <v>-261059.29999999993</v>
      </c>
      <c r="AT113" s="132">
        <v>-288870.59999999998</v>
      </c>
      <c r="AU113" s="130">
        <v>-0.95741540999999997</v>
      </c>
      <c r="AV113" s="132" t="s">
        <v>498</v>
      </c>
      <c r="AW113" s="131" t="s">
        <v>498</v>
      </c>
      <c r="AX113" s="131" t="s">
        <v>498</v>
      </c>
      <c r="AY113" s="133" t="s">
        <v>498</v>
      </c>
      <c r="AZ113" s="131">
        <v>8488624.6503808703</v>
      </c>
      <c r="BA113" s="131">
        <v>2349496.0180460662</v>
      </c>
      <c r="BB113" s="133">
        <v>10838120.668426936</v>
      </c>
      <c r="BC113" s="129">
        <v>35.649480879956677</v>
      </c>
      <c r="BD113" s="129">
        <v>10.755890532219702</v>
      </c>
      <c r="BE113" s="129">
        <v>3.0130702735237724</v>
      </c>
      <c r="BF113" s="134">
        <v>20.355598455037612</v>
      </c>
      <c r="BG113" s="155">
        <v>30401903.199999999</v>
      </c>
    </row>
    <row r="114" spans="1:59" ht="14.5" hidden="1" outlineLevel="1" x14ac:dyDescent="0.25">
      <c r="A114" s="119"/>
      <c r="B114" s="118" t="s">
        <v>461</v>
      </c>
      <c r="C114" s="130">
        <v>534.4</v>
      </c>
      <c r="D114" s="131">
        <v>1003344.7</v>
      </c>
      <c r="E114" s="131">
        <v>1003275.4</v>
      </c>
      <c r="F114" s="131">
        <v>947056.8</v>
      </c>
      <c r="G114" s="132">
        <v>230760.40000000002</v>
      </c>
      <c r="H114" s="131">
        <v>38844.9</v>
      </c>
      <c r="I114" s="131">
        <v>1017.1</v>
      </c>
      <c r="J114" s="131">
        <v>145366.6</v>
      </c>
      <c r="K114" s="131">
        <v>45531.8</v>
      </c>
      <c r="L114" s="131">
        <v>300501.40000000002</v>
      </c>
      <c r="M114" s="131">
        <v>188636.1</v>
      </c>
      <c r="N114" s="131">
        <v>5370</v>
      </c>
      <c r="O114" s="131">
        <v>221788.9</v>
      </c>
      <c r="P114" s="132">
        <v>56218.600000000006</v>
      </c>
      <c r="Q114" s="131">
        <v>16867.400000000001</v>
      </c>
      <c r="R114" s="131">
        <v>5033.8999999999996</v>
      </c>
      <c r="S114" s="131">
        <v>34317.300000000003</v>
      </c>
      <c r="T114" s="131">
        <v>69.3</v>
      </c>
      <c r="U114" s="131">
        <v>1446771.7</v>
      </c>
      <c r="V114" s="131">
        <v>1337602.7</v>
      </c>
      <c r="W114" s="131">
        <v>571512.4</v>
      </c>
      <c r="X114" s="131">
        <v>473954.5</v>
      </c>
      <c r="Y114" s="131">
        <v>97557.9</v>
      </c>
      <c r="Z114" s="131">
        <v>33907.599999999999</v>
      </c>
      <c r="AA114" s="131">
        <v>539723.80000000005</v>
      </c>
      <c r="AB114" s="131">
        <v>169413.9</v>
      </c>
      <c r="AC114" s="131">
        <v>365202.4</v>
      </c>
      <c r="AD114" s="131">
        <v>1865.8</v>
      </c>
      <c r="AE114" s="131">
        <v>3241.7</v>
      </c>
      <c r="AF114" s="131">
        <v>192458.9</v>
      </c>
      <c r="AG114" s="131">
        <v>154050.79999999999</v>
      </c>
      <c r="AH114" s="131">
        <v>38408.1</v>
      </c>
      <c r="AI114" s="131">
        <v>106641.3</v>
      </c>
      <c r="AJ114" s="131">
        <v>13343.1</v>
      </c>
      <c r="AK114" s="131">
        <v>93298.2</v>
      </c>
      <c r="AL114" s="131">
        <v>1634.6</v>
      </c>
      <c r="AM114" s="131">
        <v>49856.2</v>
      </c>
      <c r="AN114" s="131">
        <v>0</v>
      </c>
      <c r="AO114" s="131">
        <v>41807.4</v>
      </c>
      <c r="AP114" s="131">
        <v>0</v>
      </c>
      <c r="AQ114" s="131">
        <v>2527.6999999999998</v>
      </c>
      <c r="AR114" s="132">
        <v>-250968.10000000009</v>
      </c>
      <c r="AS114" s="132">
        <v>-334327.29999999993</v>
      </c>
      <c r="AT114" s="132">
        <v>-443427</v>
      </c>
      <c r="AU114" s="130">
        <v>-1.46966788</v>
      </c>
      <c r="AV114" s="132" t="s">
        <v>498</v>
      </c>
      <c r="AW114" s="131" t="s">
        <v>498</v>
      </c>
      <c r="AX114" s="131" t="s">
        <v>498</v>
      </c>
      <c r="AY114" s="133" t="s">
        <v>498</v>
      </c>
      <c r="AZ114" s="131">
        <v>8614256.2323202081</v>
      </c>
      <c r="BA114" s="131">
        <v>2877716.3021111349</v>
      </c>
      <c r="BB114" s="133">
        <v>11491972.534431342</v>
      </c>
      <c r="BC114" s="129">
        <v>37.800174741794926</v>
      </c>
      <c r="BD114" s="129">
        <v>13.172723317435221</v>
      </c>
      <c r="BE114" s="129">
        <v>7.3709832726199993</v>
      </c>
      <c r="BF114" s="134">
        <v>31.730029286522203</v>
      </c>
      <c r="BG114" s="155">
        <v>30401903.199999999</v>
      </c>
    </row>
    <row r="115" spans="1:59" ht="14.5" hidden="1" outlineLevel="1" x14ac:dyDescent="0.25">
      <c r="A115" s="119"/>
      <c r="B115" s="118" t="s">
        <v>462</v>
      </c>
      <c r="C115" s="130">
        <v>534.59</v>
      </c>
      <c r="D115" s="131">
        <v>1317506.8999999999</v>
      </c>
      <c r="E115" s="131">
        <v>1317437.6000000001</v>
      </c>
      <c r="F115" s="131">
        <v>1223260.2</v>
      </c>
      <c r="G115" s="132">
        <v>315013.59999999998</v>
      </c>
      <c r="H115" s="131">
        <v>51436.6</v>
      </c>
      <c r="I115" s="131">
        <v>1370.7</v>
      </c>
      <c r="J115" s="131">
        <v>199112.5</v>
      </c>
      <c r="K115" s="131">
        <v>63093.8</v>
      </c>
      <c r="L115" s="131">
        <v>372375.3</v>
      </c>
      <c r="M115" s="131">
        <v>244056.1</v>
      </c>
      <c r="N115" s="131">
        <v>9879.7000000000007</v>
      </c>
      <c r="O115" s="131">
        <v>281935.5</v>
      </c>
      <c r="P115" s="132">
        <v>94177.4</v>
      </c>
      <c r="Q115" s="131">
        <v>22078.1</v>
      </c>
      <c r="R115" s="131">
        <v>18111.2</v>
      </c>
      <c r="S115" s="131">
        <v>53988.1</v>
      </c>
      <c r="T115" s="131">
        <v>69.3</v>
      </c>
      <c r="U115" s="131">
        <v>1851244.9</v>
      </c>
      <c r="V115" s="131">
        <v>1707500.4</v>
      </c>
      <c r="W115" s="131">
        <v>722265.5</v>
      </c>
      <c r="X115" s="131">
        <v>597504.30000000005</v>
      </c>
      <c r="Y115" s="131">
        <v>124761.2</v>
      </c>
      <c r="Z115" s="131">
        <v>46364.6</v>
      </c>
      <c r="AA115" s="131">
        <v>691928.7</v>
      </c>
      <c r="AB115" s="131">
        <v>229695.4</v>
      </c>
      <c r="AC115" s="131">
        <v>456860.4</v>
      </c>
      <c r="AD115" s="131">
        <v>2131.1999999999998</v>
      </c>
      <c r="AE115" s="131">
        <v>3241.7</v>
      </c>
      <c r="AF115" s="131">
        <v>246941.6</v>
      </c>
      <c r="AG115" s="131">
        <v>192205</v>
      </c>
      <c r="AH115" s="131">
        <v>54736.6</v>
      </c>
      <c r="AI115" s="131">
        <v>141216.79999999999</v>
      </c>
      <c r="AJ115" s="131">
        <v>14052.2</v>
      </c>
      <c r="AK115" s="131">
        <v>127164.6</v>
      </c>
      <c r="AL115" s="131">
        <v>1659.6</v>
      </c>
      <c r="AM115" s="131">
        <v>72922.7</v>
      </c>
      <c r="AN115" s="131">
        <v>0</v>
      </c>
      <c r="AO115" s="131">
        <v>52582.3</v>
      </c>
      <c r="AP115" s="131">
        <v>0</v>
      </c>
      <c r="AQ115" s="131">
        <v>2527.6999999999998</v>
      </c>
      <c r="AR115" s="132">
        <v>-286796.39999999991</v>
      </c>
      <c r="AS115" s="132">
        <v>-390062.79999999981</v>
      </c>
      <c r="AT115" s="132">
        <v>-533738</v>
      </c>
      <c r="AU115" s="130">
        <v>-1.76898924</v>
      </c>
      <c r="AV115" s="132" t="s">
        <v>498</v>
      </c>
      <c r="AW115" s="131" t="s">
        <v>498</v>
      </c>
      <c r="AX115" s="131" t="s">
        <v>498</v>
      </c>
      <c r="AY115" s="133" t="s">
        <v>498</v>
      </c>
      <c r="AZ115" s="131">
        <v>8735970.3854222149</v>
      </c>
      <c r="BA115" s="131">
        <v>2876108.3284261879</v>
      </c>
      <c r="BB115" s="133">
        <v>11612078.713848403</v>
      </c>
      <c r="BC115" s="129">
        <v>38.195236125376532</v>
      </c>
      <c r="BD115" s="129">
        <v>10.162091859384216</v>
      </c>
      <c r="BE115" s="129">
        <v>7.6282073754801436</v>
      </c>
      <c r="BF115" s="134">
        <v>30.441217657535169</v>
      </c>
      <c r="BG115" s="155">
        <v>30401903.199999999</v>
      </c>
    </row>
    <row r="116" spans="1:59" ht="14.5" hidden="1" outlineLevel="1" x14ac:dyDescent="0.25">
      <c r="A116" s="119"/>
      <c r="B116" s="118" t="s">
        <v>463</v>
      </c>
      <c r="C116" s="130">
        <v>539.11</v>
      </c>
      <c r="D116" s="131">
        <v>1577306.2</v>
      </c>
      <c r="E116" s="131">
        <v>1577193.1</v>
      </c>
      <c r="F116" s="131">
        <v>1465291.3</v>
      </c>
      <c r="G116" s="132">
        <v>391264.2</v>
      </c>
      <c r="H116" s="131">
        <v>64503.1</v>
      </c>
      <c r="I116" s="131">
        <v>1812.2</v>
      </c>
      <c r="J116" s="131">
        <v>246316.1</v>
      </c>
      <c r="K116" s="131">
        <v>78632.800000000003</v>
      </c>
      <c r="L116" s="131">
        <v>424879.4</v>
      </c>
      <c r="M116" s="131">
        <v>292829.2</v>
      </c>
      <c r="N116" s="131">
        <v>11312.1</v>
      </c>
      <c r="O116" s="131">
        <v>345006.4</v>
      </c>
      <c r="P116" s="132">
        <v>111901.79999999999</v>
      </c>
      <c r="Q116" s="131">
        <v>27059</v>
      </c>
      <c r="R116" s="131">
        <v>19642.099999999999</v>
      </c>
      <c r="S116" s="131">
        <v>65200.7</v>
      </c>
      <c r="T116" s="131">
        <v>113.1</v>
      </c>
      <c r="U116" s="131">
        <v>2250667.6</v>
      </c>
      <c r="V116" s="131">
        <v>2076104.5</v>
      </c>
      <c r="W116" s="131">
        <v>875627.9</v>
      </c>
      <c r="X116" s="131">
        <v>723373.3</v>
      </c>
      <c r="Y116" s="131">
        <v>152254.6</v>
      </c>
      <c r="Z116" s="131">
        <v>61149.5</v>
      </c>
      <c r="AA116" s="131">
        <v>868064.4</v>
      </c>
      <c r="AB116" s="131">
        <v>293065.8</v>
      </c>
      <c r="AC116" s="131">
        <v>569447.30000000005</v>
      </c>
      <c r="AD116" s="131">
        <v>2309.6</v>
      </c>
      <c r="AE116" s="131">
        <v>3241.7</v>
      </c>
      <c r="AF116" s="131">
        <v>271262.7</v>
      </c>
      <c r="AG116" s="131">
        <v>216379.2</v>
      </c>
      <c r="AH116" s="131">
        <v>54883.5</v>
      </c>
      <c r="AI116" s="131">
        <v>172035.4</v>
      </c>
      <c r="AJ116" s="131">
        <v>19575.7</v>
      </c>
      <c r="AK116" s="131">
        <v>152459.70000000001</v>
      </c>
      <c r="AL116" s="131">
        <v>1684.6</v>
      </c>
      <c r="AM116" s="131">
        <v>97015.2</v>
      </c>
      <c r="AN116" s="131">
        <v>0</v>
      </c>
      <c r="AO116" s="131">
        <v>53759.9</v>
      </c>
      <c r="AP116" s="131">
        <v>0</v>
      </c>
      <c r="AQ116" s="131">
        <v>2527.6999999999998</v>
      </c>
      <c r="AR116" s="132">
        <v>-402098.70000000019</v>
      </c>
      <c r="AS116" s="132">
        <v>-498911.39999999991</v>
      </c>
      <c r="AT116" s="132">
        <v>-673361.40000000014</v>
      </c>
      <c r="AU116" s="130">
        <v>-2.23174867</v>
      </c>
      <c r="AV116" s="132" t="s">
        <v>498</v>
      </c>
      <c r="AW116" s="131" t="s">
        <v>498</v>
      </c>
      <c r="AX116" s="131" t="s">
        <v>498</v>
      </c>
      <c r="AY116" s="133" t="s">
        <v>498</v>
      </c>
      <c r="AZ116" s="131">
        <v>8731402.3228365108</v>
      </c>
      <c r="BA116" s="131">
        <v>2899494.1900113514</v>
      </c>
      <c r="BB116" s="133">
        <v>11630896.512847863</v>
      </c>
      <c r="BC116" s="129">
        <v>38.257132904915849</v>
      </c>
      <c r="BD116" s="129">
        <v>7.9126924204549365</v>
      </c>
      <c r="BE116" s="129">
        <v>7.6437497922838533</v>
      </c>
      <c r="BF116" s="134">
        <v>28.996241225208941</v>
      </c>
      <c r="BG116" s="155">
        <v>30401903.199999999</v>
      </c>
    </row>
    <row r="117" spans="1:59" ht="14.5" hidden="1" outlineLevel="1" x14ac:dyDescent="0.25">
      <c r="A117" s="119"/>
      <c r="B117" s="118" t="s">
        <v>464</v>
      </c>
      <c r="C117" s="130">
        <v>536.39</v>
      </c>
      <c r="D117" s="131">
        <v>1952496.4</v>
      </c>
      <c r="E117" s="131">
        <v>1951657.1</v>
      </c>
      <c r="F117" s="131">
        <v>1807679.3</v>
      </c>
      <c r="G117" s="132">
        <v>473025.39999999997</v>
      </c>
      <c r="H117" s="131">
        <v>77965.399999999994</v>
      </c>
      <c r="I117" s="131">
        <v>2225.1999999999998</v>
      </c>
      <c r="J117" s="131">
        <v>298365.09999999998</v>
      </c>
      <c r="K117" s="131">
        <v>94469.7</v>
      </c>
      <c r="L117" s="131">
        <v>582856.1</v>
      </c>
      <c r="M117" s="131">
        <v>347361.4</v>
      </c>
      <c r="N117" s="131">
        <v>12059.3</v>
      </c>
      <c r="O117" s="131">
        <v>392377.1</v>
      </c>
      <c r="P117" s="132">
        <v>143977.79999999999</v>
      </c>
      <c r="Q117" s="131">
        <v>32175.7</v>
      </c>
      <c r="R117" s="131">
        <v>21327.8</v>
      </c>
      <c r="S117" s="131">
        <v>90474.3</v>
      </c>
      <c r="T117" s="131">
        <v>839.3</v>
      </c>
      <c r="U117" s="131">
        <v>2755740.4</v>
      </c>
      <c r="V117" s="131">
        <v>2540511.7000000002</v>
      </c>
      <c r="W117" s="131">
        <v>1047711.9</v>
      </c>
      <c r="X117" s="131">
        <v>867847.6</v>
      </c>
      <c r="Y117" s="131">
        <v>179864.3</v>
      </c>
      <c r="Z117" s="131">
        <v>74688.899999999994</v>
      </c>
      <c r="AA117" s="131">
        <v>1039080.2</v>
      </c>
      <c r="AB117" s="131">
        <v>357554.6</v>
      </c>
      <c r="AC117" s="131">
        <v>675573.4</v>
      </c>
      <c r="AD117" s="131">
        <v>2710.5</v>
      </c>
      <c r="AE117" s="131">
        <v>3241.7</v>
      </c>
      <c r="AF117" s="131">
        <v>379030.7</v>
      </c>
      <c r="AG117" s="131">
        <v>323688.09999999998</v>
      </c>
      <c r="AH117" s="131">
        <v>55342.6</v>
      </c>
      <c r="AI117" s="131">
        <v>212701</v>
      </c>
      <c r="AJ117" s="131">
        <v>25998.7</v>
      </c>
      <c r="AK117" s="131">
        <v>186702.3</v>
      </c>
      <c r="AL117" s="131">
        <v>4986.5</v>
      </c>
      <c r="AM117" s="131">
        <v>126617.1</v>
      </c>
      <c r="AN117" s="131">
        <v>0</v>
      </c>
      <c r="AO117" s="131">
        <v>55098.7</v>
      </c>
      <c r="AP117" s="131">
        <v>0</v>
      </c>
      <c r="AQ117" s="131">
        <v>2527.6999999999998</v>
      </c>
      <c r="AR117" s="132">
        <v>-424213.29999999981</v>
      </c>
      <c r="AS117" s="132">
        <v>-588854.60000000009</v>
      </c>
      <c r="AT117" s="132">
        <v>-803244</v>
      </c>
      <c r="AU117" s="130">
        <v>-2.6622237800000002</v>
      </c>
      <c r="AV117" s="132" t="s">
        <v>498</v>
      </c>
      <c r="AW117" s="131" t="s">
        <v>498</v>
      </c>
      <c r="AX117" s="131" t="s">
        <v>498</v>
      </c>
      <c r="AY117" s="133" t="s">
        <v>498</v>
      </c>
      <c r="AZ117" s="131">
        <v>8694536.5299331695</v>
      </c>
      <c r="BA117" s="131">
        <v>2898493.9859595168</v>
      </c>
      <c r="BB117" s="133">
        <v>11593030.515892686</v>
      </c>
      <c r="BC117" s="129">
        <v>38.132581501978748</v>
      </c>
      <c r="BD117" s="129">
        <v>7.9852764535299769</v>
      </c>
      <c r="BE117" s="129">
        <v>7.718470143268938</v>
      </c>
      <c r="BF117" s="134">
        <v>32.24333541906465</v>
      </c>
      <c r="BG117" s="155">
        <v>30401903.199999999</v>
      </c>
    </row>
    <row r="118" spans="1:59" ht="14.5" hidden="1" outlineLevel="1" x14ac:dyDescent="0.25">
      <c r="A118" s="119"/>
      <c r="B118" s="118" t="s">
        <v>465</v>
      </c>
      <c r="C118" s="130">
        <v>536.46</v>
      </c>
      <c r="D118" s="131">
        <v>2258824.7999999998</v>
      </c>
      <c r="E118" s="131">
        <v>2257985.5</v>
      </c>
      <c r="F118" s="131">
        <v>2088293.6</v>
      </c>
      <c r="G118" s="132">
        <v>564515.9</v>
      </c>
      <c r="H118" s="131">
        <v>93649</v>
      </c>
      <c r="I118" s="131">
        <v>2596.3000000000002</v>
      </c>
      <c r="J118" s="131">
        <v>355694.8</v>
      </c>
      <c r="K118" s="131">
        <v>112575.8</v>
      </c>
      <c r="L118" s="131">
        <v>663891.19999999995</v>
      </c>
      <c r="M118" s="131">
        <v>402894.5</v>
      </c>
      <c r="N118" s="131">
        <v>13383</v>
      </c>
      <c r="O118" s="131">
        <v>443609</v>
      </c>
      <c r="P118" s="132">
        <v>169691.9</v>
      </c>
      <c r="Q118" s="131">
        <v>37593.4</v>
      </c>
      <c r="R118" s="131">
        <v>22921.5</v>
      </c>
      <c r="S118" s="131">
        <v>109177</v>
      </c>
      <c r="T118" s="131">
        <v>839.3</v>
      </c>
      <c r="U118" s="131">
        <v>3189681.9</v>
      </c>
      <c r="V118" s="131">
        <v>2948305.5</v>
      </c>
      <c r="W118" s="131">
        <v>1204420.8</v>
      </c>
      <c r="X118" s="131">
        <v>993242.8</v>
      </c>
      <c r="Y118" s="131">
        <v>211178</v>
      </c>
      <c r="Z118" s="131">
        <v>88718</v>
      </c>
      <c r="AA118" s="131">
        <v>1226173.3</v>
      </c>
      <c r="AB118" s="131">
        <v>419529.9</v>
      </c>
      <c r="AC118" s="131">
        <v>798656.2</v>
      </c>
      <c r="AD118" s="131">
        <v>3665.1</v>
      </c>
      <c r="AE118" s="131">
        <v>4322.1000000000004</v>
      </c>
      <c r="AF118" s="131">
        <v>428993.4</v>
      </c>
      <c r="AG118" s="131">
        <v>355093</v>
      </c>
      <c r="AH118" s="131">
        <v>73900.399999999994</v>
      </c>
      <c r="AI118" s="131">
        <v>238848.7</v>
      </c>
      <c r="AJ118" s="131">
        <v>31649.9</v>
      </c>
      <c r="AK118" s="131">
        <v>207198.8</v>
      </c>
      <c r="AL118" s="131">
        <v>5011.5</v>
      </c>
      <c r="AM118" s="131">
        <v>132644.9</v>
      </c>
      <c r="AN118" s="131">
        <v>0</v>
      </c>
      <c r="AO118" s="131">
        <v>69542.399999999994</v>
      </c>
      <c r="AP118" s="131">
        <v>0</v>
      </c>
      <c r="AQ118" s="131">
        <v>2527.6999999999998</v>
      </c>
      <c r="AR118" s="132">
        <v>-501863.70000000019</v>
      </c>
      <c r="AS118" s="132">
        <v>-690320</v>
      </c>
      <c r="AT118" s="132">
        <v>-930857.10000000009</v>
      </c>
      <c r="AU118" s="130">
        <v>-3.0851769899999999</v>
      </c>
      <c r="AV118" s="132" t="s">
        <v>498</v>
      </c>
      <c r="AW118" s="131" t="s">
        <v>498</v>
      </c>
      <c r="AX118" s="131" t="s">
        <v>498</v>
      </c>
      <c r="AY118" s="133" t="s">
        <v>498</v>
      </c>
      <c r="AZ118" s="131">
        <v>8839773.0207657665</v>
      </c>
      <c r="BA118" s="131">
        <v>2902888.3563598902</v>
      </c>
      <c r="BB118" s="133">
        <v>11742661.377125656</v>
      </c>
      <c r="BC118" s="129">
        <v>38.624757469544399</v>
      </c>
      <c r="BD118" s="129">
        <v>8.2791083134192931</v>
      </c>
      <c r="BE118" s="129">
        <v>7.4881667667236664</v>
      </c>
      <c r="BF118" s="134">
        <v>31.79108531482354</v>
      </c>
      <c r="BG118" s="155">
        <v>30401903.199999999</v>
      </c>
    </row>
    <row r="119" spans="1:59" ht="14.5" hidden="1" outlineLevel="1" x14ac:dyDescent="0.25">
      <c r="A119" s="119"/>
      <c r="B119" s="118" t="s">
        <v>466</v>
      </c>
      <c r="C119" s="130">
        <v>537.76</v>
      </c>
      <c r="D119" s="131">
        <v>2553308.88</v>
      </c>
      <c r="E119" s="131">
        <v>2552466.7799999998</v>
      </c>
      <c r="F119" s="131">
        <v>2356003.98</v>
      </c>
      <c r="G119" s="132">
        <v>643839.9</v>
      </c>
      <c r="H119" s="131">
        <v>106891.7</v>
      </c>
      <c r="I119" s="131">
        <v>2939.7</v>
      </c>
      <c r="J119" s="131">
        <v>405968.4</v>
      </c>
      <c r="K119" s="131">
        <v>128040.1</v>
      </c>
      <c r="L119" s="131">
        <v>722216.78</v>
      </c>
      <c r="M119" s="131">
        <v>458845.4</v>
      </c>
      <c r="N119" s="131">
        <v>14748.7</v>
      </c>
      <c r="O119" s="131">
        <v>516353.2</v>
      </c>
      <c r="P119" s="132">
        <v>196462.8</v>
      </c>
      <c r="Q119" s="131">
        <v>42698.8</v>
      </c>
      <c r="R119" s="131">
        <v>24524.5</v>
      </c>
      <c r="S119" s="131">
        <v>129239.5</v>
      </c>
      <c r="T119" s="131">
        <v>842.1</v>
      </c>
      <c r="U119" s="131">
        <v>3605875.9</v>
      </c>
      <c r="V119" s="131">
        <v>3302040.8</v>
      </c>
      <c r="W119" s="131">
        <v>1351743.8</v>
      </c>
      <c r="X119" s="131">
        <v>1118634.5</v>
      </c>
      <c r="Y119" s="131">
        <v>233109.3</v>
      </c>
      <c r="Z119" s="131">
        <v>102914.5</v>
      </c>
      <c r="AA119" s="131">
        <v>1409451.7</v>
      </c>
      <c r="AB119" s="131">
        <v>481242.2</v>
      </c>
      <c r="AC119" s="131">
        <v>919304.4</v>
      </c>
      <c r="AD119" s="131">
        <v>4115.5</v>
      </c>
      <c r="AE119" s="131">
        <v>4789.6000000000004</v>
      </c>
      <c r="AF119" s="131">
        <v>437930.8</v>
      </c>
      <c r="AG119" s="131">
        <v>363955.20000000001</v>
      </c>
      <c r="AH119" s="131">
        <v>73975.600000000006</v>
      </c>
      <c r="AI119" s="131">
        <v>299958</v>
      </c>
      <c r="AJ119" s="131">
        <v>38666.1</v>
      </c>
      <c r="AK119" s="131">
        <v>261291.9</v>
      </c>
      <c r="AL119" s="131">
        <v>5479.2</v>
      </c>
      <c r="AM119" s="131">
        <v>185084.3</v>
      </c>
      <c r="AN119" s="131">
        <v>0</v>
      </c>
      <c r="AO119" s="131">
        <v>70728.399999999994</v>
      </c>
      <c r="AP119" s="131">
        <v>0</v>
      </c>
      <c r="AQ119" s="131">
        <v>3877.1</v>
      </c>
      <c r="AR119" s="132">
        <v>-614636.2200000002</v>
      </c>
      <c r="AS119" s="132">
        <v>-749574.02</v>
      </c>
      <c r="AT119" s="132">
        <v>-1052567.02</v>
      </c>
      <c r="AU119" s="130">
        <v>-3.48856506</v>
      </c>
      <c r="AV119" s="132" t="s">
        <v>498</v>
      </c>
      <c r="AW119" s="131" t="s">
        <v>498</v>
      </c>
      <c r="AX119" s="131" t="s">
        <v>498</v>
      </c>
      <c r="AY119" s="133" t="s">
        <v>498</v>
      </c>
      <c r="AZ119" s="131">
        <v>8831826.3843942285</v>
      </c>
      <c r="BA119" s="131">
        <v>2912940.060361349</v>
      </c>
      <c r="BB119" s="133">
        <v>11744766.444755577</v>
      </c>
      <c r="BC119" s="129">
        <v>38.631681600629456</v>
      </c>
      <c r="BD119" s="129">
        <v>8.88222548012887</v>
      </c>
      <c r="BE119" s="129">
        <v>8.3185891117328801</v>
      </c>
      <c r="BF119" s="134">
        <v>30.654310694330832</v>
      </c>
      <c r="BG119" s="155">
        <v>30401903.199999999</v>
      </c>
    </row>
    <row r="120" spans="1:59" ht="14.5" hidden="1" outlineLevel="1" x14ac:dyDescent="0.25">
      <c r="A120" s="119"/>
      <c r="B120" s="118" t="s">
        <v>467</v>
      </c>
      <c r="C120" s="130">
        <v>536.95000000000005</v>
      </c>
      <c r="D120" s="131">
        <v>2921896.5</v>
      </c>
      <c r="E120" s="131">
        <v>2921037.6</v>
      </c>
      <c r="F120" s="131">
        <v>2704203.1</v>
      </c>
      <c r="G120" s="132">
        <v>727193.8</v>
      </c>
      <c r="H120" s="131">
        <v>122648.3</v>
      </c>
      <c r="I120" s="131">
        <v>3313.2</v>
      </c>
      <c r="J120" s="131">
        <v>458151.9</v>
      </c>
      <c r="K120" s="131">
        <v>143080.4</v>
      </c>
      <c r="L120" s="131">
        <v>875677</v>
      </c>
      <c r="M120" s="131">
        <v>514406.2</v>
      </c>
      <c r="N120" s="131">
        <v>16451.2</v>
      </c>
      <c r="O120" s="131">
        <v>570474.9</v>
      </c>
      <c r="P120" s="132">
        <v>216834.5</v>
      </c>
      <c r="Q120" s="131">
        <v>47770.6</v>
      </c>
      <c r="R120" s="131">
        <v>25780.799999999999</v>
      </c>
      <c r="S120" s="131">
        <v>143283.1</v>
      </c>
      <c r="T120" s="131">
        <v>858.9</v>
      </c>
      <c r="U120" s="131">
        <v>4150994.8</v>
      </c>
      <c r="V120" s="131">
        <v>3806092.2</v>
      </c>
      <c r="W120" s="131">
        <v>1503115.2</v>
      </c>
      <c r="X120" s="131">
        <v>1245418.8999999999</v>
      </c>
      <c r="Y120" s="131">
        <v>257696.3</v>
      </c>
      <c r="Z120" s="131">
        <v>118286.8</v>
      </c>
      <c r="AA120" s="131">
        <v>1591921</v>
      </c>
      <c r="AB120" s="131">
        <v>543984.19999999995</v>
      </c>
      <c r="AC120" s="131">
        <v>1038461.7</v>
      </c>
      <c r="AD120" s="131">
        <v>4397.6000000000004</v>
      </c>
      <c r="AE120" s="131">
        <v>5077.5</v>
      </c>
      <c r="AF120" s="131">
        <v>592769.19999999995</v>
      </c>
      <c r="AG120" s="131">
        <v>479608.2</v>
      </c>
      <c r="AH120" s="131">
        <v>113161</v>
      </c>
      <c r="AI120" s="131">
        <v>341025.5</v>
      </c>
      <c r="AJ120" s="131">
        <v>43899.9</v>
      </c>
      <c r="AK120" s="131">
        <v>297125.59999999998</v>
      </c>
      <c r="AL120" s="131">
        <v>5681</v>
      </c>
      <c r="AM120" s="131">
        <v>205633.5</v>
      </c>
      <c r="AN120" s="131">
        <v>0</v>
      </c>
      <c r="AO120" s="131">
        <v>85811.1</v>
      </c>
      <c r="AP120" s="131">
        <v>0</v>
      </c>
      <c r="AQ120" s="131">
        <v>3877.1</v>
      </c>
      <c r="AR120" s="132">
        <v>-636329.09999999963</v>
      </c>
      <c r="AS120" s="132">
        <v>-885054.60000000009</v>
      </c>
      <c r="AT120" s="132">
        <v>-1229098.2999999998</v>
      </c>
      <c r="AU120" s="130">
        <v>-4.0736497500000004</v>
      </c>
      <c r="AV120" s="132" t="s">
        <v>498</v>
      </c>
      <c r="AW120" s="131" t="s">
        <v>498</v>
      </c>
      <c r="AX120" s="131" t="s">
        <v>498</v>
      </c>
      <c r="AY120" s="133" t="s">
        <v>498</v>
      </c>
      <c r="AZ120" s="131">
        <v>8824324.8378168121</v>
      </c>
      <c r="BA120" s="131">
        <v>2916981.0747203324</v>
      </c>
      <c r="BB120" s="133">
        <v>11741305.912537144</v>
      </c>
      <c r="BC120" s="129">
        <v>38.620298983575296</v>
      </c>
      <c r="BD120" s="129">
        <v>8.3277930864171346</v>
      </c>
      <c r="BE120" s="129">
        <v>8.2155125802614837</v>
      </c>
      <c r="BF120" s="134">
        <v>32.382072189770064</v>
      </c>
      <c r="BG120" s="155">
        <v>30401903.199999999</v>
      </c>
    </row>
    <row r="121" spans="1:59" ht="14.5" hidden="1" outlineLevel="1" x14ac:dyDescent="0.25">
      <c r="A121" s="119"/>
      <c r="B121" s="118" t="s">
        <v>468</v>
      </c>
      <c r="C121" s="130">
        <v>536.11</v>
      </c>
      <c r="D121" s="131">
        <v>3241326.3</v>
      </c>
      <c r="E121" s="131">
        <v>3240406.8</v>
      </c>
      <c r="F121" s="131">
        <v>2989926.3</v>
      </c>
      <c r="G121" s="132">
        <v>822352.3</v>
      </c>
      <c r="H121" s="131">
        <v>139425.29999999999</v>
      </c>
      <c r="I121" s="131">
        <v>3726.8</v>
      </c>
      <c r="J121" s="131">
        <v>516788.5</v>
      </c>
      <c r="K121" s="131">
        <v>162411.70000000001</v>
      </c>
      <c r="L121" s="131">
        <v>951787.5</v>
      </c>
      <c r="M121" s="131">
        <v>568965.4</v>
      </c>
      <c r="N121" s="131">
        <v>18037</v>
      </c>
      <c r="O121" s="131">
        <v>628784.1</v>
      </c>
      <c r="P121" s="132">
        <v>250480.5</v>
      </c>
      <c r="Q121" s="131">
        <v>52861.9</v>
      </c>
      <c r="R121" s="131">
        <v>27655.1</v>
      </c>
      <c r="S121" s="131">
        <v>169963.5</v>
      </c>
      <c r="T121" s="131">
        <v>919.5</v>
      </c>
      <c r="U121" s="131">
        <v>4589188.9000000004</v>
      </c>
      <c r="V121" s="131">
        <v>4217995.5</v>
      </c>
      <c r="W121" s="131">
        <v>1657096.2</v>
      </c>
      <c r="X121" s="131">
        <v>1372058.9</v>
      </c>
      <c r="Y121" s="131">
        <v>285037.3</v>
      </c>
      <c r="Z121" s="131">
        <v>135464.9</v>
      </c>
      <c r="AA121" s="131">
        <v>1779724</v>
      </c>
      <c r="AB121" s="131">
        <v>608523.4</v>
      </c>
      <c r="AC121" s="131">
        <v>1161066</v>
      </c>
      <c r="AD121" s="131">
        <v>5057.1000000000004</v>
      </c>
      <c r="AE121" s="131">
        <v>5077.5</v>
      </c>
      <c r="AF121" s="131">
        <v>645710.4</v>
      </c>
      <c r="AG121" s="131">
        <v>516531.4</v>
      </c>
      <c r="AH121" s="131">
        <v>129179</v>
      </c>
      <c r="AI121" s="131">
        <v>367316.3</v>
      </c>
      <c r="AJ121" s="131">
        <v>51354.1</v>
      </c>
      <c r="AK121" s="131">
        <v>315962.2</v>
      </c>
      <c r="AL121" s="131">
        <v>9032.2999999999993</v>
      </c>
      <c r="AM121" s="131">
        <v>219831.5</v>
      </c>
      <c r="AN121" s="131">
        <v>0</v>
      </c>
      <c r="AO121" s="131">
        <v>87098.4</v>
      </c>
      <c r="AP121" s="131">
        <v>0</v>
      </c>
      <c r="AQ121" s="131">
        <v>3877.1</v>
      </c>
      <c r="AR121" s="132">
        <v>-702152.20000000065</v>
      </c>
      <c r="AS121" s="132">
        <v>-977588.70000000019</v>
      </c>
      <c r="AT121" s="132">
        <v>-1347862.6000000006</v>
      </c>
      <c r="AU121" s="130">
        <v>-4.4672750299999997</v>
      </c>
      <c r="AV121" s="132" t="s">
        <v>498</v>
      </c>
      <c r="AW121" s="131" t="s">
        <v>498</v>
      </c>
      <c r="AX121" s="131" t="s">
        <v>498</v>
      </c>
      <c r="AY121" s="133" t="s">
        <v>498</v>
      </c>
      <c r="AZ121" s="131">
        <v>8998975.7636177819</v>
      </c>
      <c r="BA121" s="131">
        <v>2912136.3207840892</v>
      </c>
      <c r="BB121" s="133">
        <v>11911112.084401872</v>
      </c>
      <c r="BC121" s="129">
        <v>39.178836949924481</v>
      </c>
      <c r="BD121" s="129">
        <v>8.4853991627585437</v>
      </c>
      <c r="BE121" s="129">
        <v>8.0039481486586865</v>
      </c>
      <c r="BF121" s="134">
        <v>31.833142509231749</v>
      </c>
      <c r="BG121" s="155">
        <v>30401903.199999999</v>
      </c>
    </row>
    <row r="122" spans="1:59" ht="14.5" hidden="1" outlineLevel="1" x14ac:dyDescent="0.25">
      <c r="A122" s="119"/>
      <c r="B122" s="118" t="s">
        <v>469</v>
      </c>
      <c r="C122" s="130">
        <v>534.51</v>
      </c>
      <c r="D122" s="131">
        <v>3557119.4</v>
      </c>
      <c r="E122" s="131">
        <v>3556151.2</v>
      </c>
      <c r="F122" s="131">
        <v>3289099.3</v>
      </c>
      <c r="G122" s="132">
        <v>927935</v>
      </c>
      <c r="H122" s="131">
        <v>157557.20000000001</v>
      </c>
      <c r="I122" s="131">
        <v>4099.2</v>
      </c>
      <c r="J122" s="131">
        <v>580999.80000000005</v>
      </c>
      <c r="K122" s="131">
        <v>185278.8</v>
      </c>
      <c r="L122" s="131">
        <v>1026783.5</v>
      </c>
      <c r="M122" s="131">
        <v>624435.80000000005</v>
      </c>
      <c r="N122" s="131">
        <v>19827.400000000001</v>
      </c>
      <c r="O122" s="131">
        <v>690117.6</v>
      </c>
      <c r="P122" s="132">
        <v>267051.90000000002</v>
      </c>
      <c r="Q122" s="131">
        <v>58206.5</v>
      </c>
      <c r="R122" s="131">
        <v>29058.9</v>
      </c>
      <c r="S122" s="131">
        <v>179786.5</v>
      </c>
      <c r="T122" s="131">
        <v>968.2</v>
      </c>
      <c r="U122" s="131">
        <v>5003474.5999999996</v>
      </c>
      <c r="V122" s="131">
        <v>4604528.0999999996</v>
      </c>
      <c r="W122" s="131">
        <v>1812970.3</v>
      </c>
      <c r="X122" s="131">
        <v>1496812.3</v>
      </c>
      <c r="Y122" s="131">
        <v>316158</v>
      </c>
      <c r="Z122" s="131">
        <v>152829.4</v>
      </c>
      <c r="AA122" s="131">
        <v>1952978.2</v>
      </c>
      <c r="AB122" s="131">
        <v>676670.8</v>
      </c>
      <c r="AC122" s="131">
        <v>1265431.7</v>
      </c>
      <c r="AD122" s="131">
        <v>5277.8</v>
      </c>
      <c r="AE122" s="131">
        <v>5597.9</v>
      </c>
      <c r="AF122" s="131">
        <v>685750.2</v>
      </c>
      <c r="AG122" s="131">
        <v>545386</v>
      </c>
      <c r="AH122" s="131">
        <v>140364.20000000001</v>
      </c>
      <c r="AI122" s="131">
        <v>395069.4</v>
      </c>
      <c r="AJ122" s="131">
        <v>61062.5</v>
      </c>
      <c r="AK122" s="131">
        <v>334006.90000000002</v>
      </c>
      <c r="AL122" s="131">
        <v>10684</v>
      </c>
      <c r="AM122" s="131">
        <v>234507</v>
      </c>
      <c r="AN122" s="131">
        <v>0</v>
      </c>
      <c r="AO122" s="131">
        <v>88815.9</v>
      </c>
      <c r="AP122" s="131">
        <v>0</v>
      </c>
      <c r="AQ122" s="131">
        <v>3877.1</v>
      </c>
      <c r="AR122" s="132">
        <v>-760604.99999999953</v>
      </c>
      <c r="AS122" s="132">
        <v>-1048376.8999999994</v>
      </c>
      <c r="AT122" s="132">
        <v>-1446355.1999999997</v>
      </c>
      <c r="AU122" s="130">
        <v>-4.7937130000000003</v>
      </c>
      <c r="AV122" s="132" t="s">
        <v>498</v>
      </c>
      <c r="AW122" s="131" t="s">
        <v>498</v>
      </c>
      <c r="AX122" s="131" t="s">
        <v>498</v>
      </c>
      <c r="AY122" s="133" t="s">
        <v>498</v>
      </c>
      <c r="AZ122" s="131">
        <v>8990169.3437571041</v>
      </c>
      <c r="BA122" s="131">
        <v>2905328.5866483841</v>
      </c>
      <c r="BB122" s="133">
        <v>11895497.930405488</v>
      </c>
      <c r="BC122" s="129">
        <v>39.12747781660422</v>
      </c>
      <c r="BD122" s="129">
        <v>9.0993887840840948</v>
      </c>
      <c r="BE122" s="129">
        <v>10.509922108808146</v>
      </c>
      <c r="BF122" s="134">
        <v>31.217771381970742</v>
      </c>
      <c r="BG122" s="155">
        <v>30401903.199999999</v>
      </c>
    </row>
    <row r="123" spans="1:59" ht="14.5" collapsed="1" x14ac:dyDescent="0.25">
      <c r="A123" s="120">
        <v>2015</v>
      </c>
      <c r="B123" s="118" t="s">
        <v>470</v>
      </c>
      <c r="C123" s="135">
        <v>537.80999999999995</v>
      </c>
      <c r="D123" s="136">
        <v>4180896.5</v>
      </c>
      <c r="E123" s="136">
        <v>4180153.3</v>
      </c>
      <c r="F123" s="136">
        <v>3861913.1</v>
      </c>
      <c r="G123" s="137">
        <v>1017725.2</v>
      </c>
      <c r="H123" s="136">
        <v>174568.2</v>
      </c>
      <c r="I123" s="136">
        <v>4468</v>
      </c>
      <c r="J123" s="136">
        <v>635579.69999999995</v>
      </c>
      <c r="K123" s="136">
        <v>203109.3</v>
      </c>
      <c r="L123" s="136">
        <v>1247308.3999999999</v>
      </c>
      <c r="M123" s="136">
        <v>700495.1</v>
      </c>
      <c r="N123" s="136">
        <v>21480.7</v>
      </c>
      <c r="O123" s="136">
        <v>874903.7</v>
      </c>
      <c r="P123" s="137">
        <v>318240.2</v>
      </c>
      <c r="Q123" s="136">
        <v>63458.3</v>
      </c>
      <c r="R123" s="136">
        <v>51183.8</v>
      </c>
      <c r="S123" s="136">
        <v>203598.1</v>
      </c>
      <c r="T123" s="136">
        <v>743.2</v>
      </c>
      <c r="U123" s="136">
        <v>5847059.7000000002</v>
      </c>
      <c r="V123" s="136">
        <v>5317321.3</v>
      </c>
      <c r="W123" s="136">
        <v>2113306.7999999998</v>
      </c>
      <c r="X123" s="136">
        <v>1756916.4</v>
      </c>
      <c r="Y123" s="136">
        <v>356390.40000000002</v>
      </c>
      <c r="Z123" s="136">
        <v>193529.60000000001</v>
      </c>
      <c r="AA123" s="136">
        <v>2210524.7000000002</v>
      </c>
      <c r="AB123" s="136">
        <v>794760.8</v>
      </c>
      <c r="AC123" s="136">
        <v>1398992.7</v>
      </c>
      <c r="AD123" s="136">
        <v>5740</v>
      </c>
      <c r="AE123" s="136">
        <v>11031.2</v>
      </c>
      <c r="AF123" s="136">
        <v>799960.2</v>
      </c>
      <c r="AG123" s="136">
        <v>657218.5</v>
      </c>
      <c r="AH123" s="136">
        <v>142741.70000000001</v>
      </c>
      <c r="AI123" s="136">
        <v>525861.30000000005</v>
      </c>
      <c r="AJ123" s="136">
        <v>97573.4</v>
      </c>
      <c r="AK123" s="136">
        <v>428287.9</v>
      </c>
      <c r="AL123" s="136">
        <v>17506.900000000001</v>
      </c>
      <c r="AM123" s="136">
        <v>315576.90000000002</v>
      </c>
      <c r="AN123" s="136">
        <v>0</v>
      </c>
      <c r="AO123" s="136">
        <v>95204.1</v>
      </c>
      <c r="AP123" s="136">
        <v>0</v>
      </c>
      <c r="AQ123" s="136">
        <v>3877.1</v>
      </c>
      <c r="AR123" s="137">
        <v>-866203</v>
      </c>
      <c r="AS123" s="137">
        <v>-1137168</v>
      </c>
      <c r="AT123" s="137">
        <v>-1666163.2000000002</v>
      </c>
      <c r="AU123" s="135">
        <v>-5.5222314700000004</v>
      </c>
      <c r="AV123" s="137" t="s">
        <v>498</v>
      </c>
      <c r="AW123" s="136" t="s">
        <v>498</v>
      </c>
      <c r="AX123" s="136" t="s">
        <v>498</v>
      </c>
      <c r="AY123" s="138" t="s">
        <v>498</v>
      </c>
      <c r="AZ123" s="136">
        <v>9039699.8221732471</v>
      </c>
      <c r="BA123" s="136">
        <v>2961135.2195464177</v>
      </c>
      <c r="BB123" s="138">
        <v>12000835.041719664</v>
      </c>
      <c r="BC123" s="139">
        <v>39.473959780648414</v>
      </c>
      <c r="BD123" s="139">
        <v>10.075884795959954</v>
      </c>
      <c r="BE123" s="139">
        <v>9.771430764796877</v>
      </c>
      <c r="BF123" s="140">
        <v>32.29768246750011</v>
      </c>
      <c r="BG123" s="156">
        <v>30401903.199999999</v>
      </c>
    </row>
    <row r="124" spans="1:59" ht="14.5" hidden="1" outlineLevel="1" x14ac:dyDescent="0.25">
      <c r="A124" s="117"/>
      <c r="B124" s="118" t="s">
        <v>459</v>
      </c>
      <c r="C124" s="123">
        <v>539.62</v>
      </c>
      <c r="D124" s="124">
        <v>330874.09999999998</v>
      </c>
      <c r="E124" s="124">
        <v>326394.7</v>
      </c>
      <c r="F124" s="124">
        <v>317229.2</v>
      </c>
      <c r="G124" s="125">
        <v>78950.3</v>
      </c>
      <c r="H124" s="124">
        <v>13498.9</v>
      </c>
      <c r="I124" s="124">
        <v>342</v>
      </c>
      <c r="J124" s="124">
        <v>48837.9</v>
      </c>
      <c r="K124" s="124">
        <v>16271.5</v>
      </c>
      <c r="L124" s="124">
        <v>87391.4</v>
      </c>
      <c r="M124" s="124">
        <v>75720.100000000006</v>
      </c>
      <c r="N124" s="124">
        <v>3428.2</v>
      </c>
      <c r="O124" s="124">
        <v>71739.199999999997</v>
      </c>
      <c r="P124" s="125">
        <v>9165.5</v>
      </c>
      <c r="Q124" s="124">
        <v>6764.1</v>
      </c>
      <c r="R124" s="124">
        <v>2033.5</v>
      </c>
      <c r="S124" s="124">
        <v>367.9</v>
      </c>
      <c r="T124" s="124">
        <v>4479.3999999999996</v>
      </c>
      <c r="U124" s="124">
        <v>525372.69999999995</v>
      </c>
      <c r="V124" s="124">
        <v>519051.7</v>
      </c>
      <c r="W124" s="124">
        <v>260696.3</v>
      </c>
      <c r="X124" s="124">
        <v>242032.9</v>
      </c>
      <c r="Y124" s="124">
        <v>18663.400000000001</v>
      </c>
      <c r="Z124" s="124">
        <v>2092</v>
      </c>
      <c r="AA124" s="124">
        <v>203274.8</v>
      </c>
      <c r="AB124" s="124">
        <v>56265.1</v>
      </c>
      <c r="AC124" s="124">
        <v>145393.60000000001</v>
      </c>
      <c r="AD124" s="124">
        <v>695.5</v>
      </c>
      <c r="AE124" s="124">
        <v>920.6</v>
      </c>
      <c r="AF124" s="124">
        <v>52988.6</v>
      </c>
      <c r="AG124" s="124">
        <v>31252.6</v>
      </c>
      <c r="AH124" s="124">
        <v>21736</v>
      </c>
      <c r="AI124" s="124">
        <v>6321</v>
      </c>
      <c r="AJ124" s="124">
        <v>2066.6</v>
      </c>
      <c r="AK124" s="124">
        <v>4254.3999999999996</v>
      </c>
      <c r="AL124" s="124">
        <v>0</v>
      </c>
      <c r="AM124" s="124">
        <v>3864.5</v>
      </c>
      <c r="AN124" s="124">
        <v>0</v>
      </c>
      <c r="AO124" s="124">
        <v>389.9</v>
      </c>
      <c r="AP124" s="124">
        <v>0</v>
      </c>
      <c r="AQ124" s="124">
        <v>0</v>
      </c>
      <c r="AR124" s="125">
        <v>-141510</v>
      </c>
      <c r="AS124" s="125">
        <v>-192657</v>
      </c>
      <c r="AT124" s="125">
        <v>-194498.59999999998</v>
      </c>
      <c r="AU124" s="123">
        <v>-0.60674086000000005</v>
      </c>
      <c r="AV124" s="125" t="s">
        <v>498</v>
      </c>
      <c r="AW124" s="124" t="s">
        <v>498</v>
      </c>
      <c r="AX124" s="124" t="s">
        <v>498</v>
      </c>
      <c r="AY124" s="126" t="s">
        <v>498</v>
      </c>
      <c r="AZ124" s="124">
        <v>9286108.3484472744</v>
      </c>
      <c r="BA124" s="131">
        <v>2971474.6102898512</v>
      </c>
      <c r="BB124" s="126">
        <v>12257582.958737126</v>
      </c>
      <c r="BC124" s="129">
        <v>38.23768641666107</v>
      </c>
      <c r="BD124" s="127">
        <v>7.57446620577642</v>
      </c>
      <c r="BE124" s="127">
        <v>1.203145881009805</v>
      </c>
      <c r="BF124" s="128">
        <v>27.548346747399037</v>
      </c>
      <c r="BG124" s="157">
        <v>32056288.199999999</v>
      </c>
    </row>
    <row r="125" spans="1:59" ht="14.5" hidden="1" outlineLevel="1" x14ac:dyDescent="0.25">
      <c r="A125" s="119"/>
      <c r="B125" s="118" t="s">
        <v>460</v>
      </c>
      <c r="C125" s="130">
        <v>537.86</v>
      </c>
      <c r="D125" s="131">
        <v>630130.9</v>
      </c>
      <c r="E125" s="131">
        <v>625651.4</v>
      </c>
      <c r="F125" s="131">
        <v>593328.6</v>
      </c>
      <c r="G125" s="132">
        <v>158895.20000000001</v>
      </c>
      <c r="H125" s="131">
        <v>27315.4</v>
      </c>
      <c r="I125" s="131">
        <v>723.7</v>
      </c>
      <c r="J125" s="131">
        <v>98093.1</v>
      </c>
      <c r="K125" s="131">
        <v>32763</v>
      </c>
      <c r="L125" s="131">
        <v>151333.79999999999</v>
      </c>
      <c r="M125" s="131">
        <v>137350</v>
      </c>
      <c r="N125" s="131">
        <v>4307.8</v>
      </c>
      <c r="O125" s="131">
        <v>141441.79999999999</v>
      </c>
      <c r="P125" s="132">
        <v>32322.800000000003</v>
      </c>
      <c r="Q125" s="131">
        <v>11648.7</v>
      </c>
      <c r="R125" s="131">
        <v>6578</v>
      </c>
      <c r="S125" s="131">
        <v>14096.1</v>
      </c>
      <c r="T125" s="131">
        <v>4479.5</v>
      </c>
      <c r="U125" s="131">
        <v>939449.6</v>
      </c>
      <c r="V125" s="131">
        <v>877875.4</v>
      </c>
      <c r="W125" s="131">
        <v>433017.5</v>
      </c>
      <c r="X125" s="131">
        <v>365578.1</v>
      </c>
      <c r="Y125" s="131">
        <v>67439.399999999994</v>
      </c>
      <c r="Z125" s="131">
        <v>10750.3</v>
      </c>
      <c r="AA125" s="131">
        <v>374751.3</v>
      </c>
      <c r="AB125" s="131">
        <v>115063.5</v>
      </c>
      <c r="AC125" s="131">
        <v>257347.1</v>
      </c>
      <c r="AD125" s="131">
        <v>826.4</v>
      </c>
      <c r="AE125" s="131">
        <v>1514.3</v>
      </c>
      <c r="AF125" s="131">
        <v>59356.3</v>
      </c>
      <c r="AG125" s="131">
        <v>37459</v>
      </c>
      <c r="AH125" s="131">
        <v>21897.3</v>
      </c>
      <c r="AI125" s="131">
        <v>59716.800000000003</v>
      </c>
      <c r="AJ125" s="131">
        <v>5834.9</v>
      </c>
      <c r="AK125" s="131">
        <v>53881.9</v>
      </c>
      <c r="AL125" s="131">
        <v>1831.3</v>
      </c>
      <c r="AM125" s="131">
        <v>24618.6</v>
      </c>
      <c r="AN125" s="131">
        <v>0</v>
      </c>
      <c r="AO125" s="131">
        <v>27432</v>
      </c>
      <c r="AP125" s="131">
        <v>0</v>
      </c>
      <c r="AQ125" s="131">
        <v>1857.4</v>
      </c>
      <c r="AR125" s="132">
        <v>-249962.39999999991</v>
      </c>
      <c r="AS125" s="132">
        <v>-252224</v>
      </c>
      <c r="AT125" s="132">
        <v>-309318.69999999995</v>
      </c>
      <c r="AU125" s="130">
        <v>-0.96492363000000003</v>
      </c>
      <c r="AV125" s="132" t="s">
        <v>498</v>
      </c>
      <c r="AW125" s="131" t="s">
        <v>498</v>
      </c>
      <c r="AX125" s="131" t="s">
        <v>498</v>
      </c>
      <c r="AY125" s="133" t="s">
        <v>498</v>
      </c>
      <c r="AZ125" s="131">
        <v>9337277.8637342453</v>
      </c>
      <c r="BA125" s="131">
        <v>2965676.5100802546</v>
      </c>
      <c r="BB125" s="133">
        <v>12302954.373814501</v>
      </c>
      <c r="BC125" s="129">
        <v>38.379223124823611</v>
      </c>
      <c r="BD125" s="129">
        <v>7.4440631813984526</v>
      </c>
      <c r="BE125" s="129">
        <v>6.3565730402141849</v>
      </c>
      <c r="BF125" s="134">
        <v>25.505900103248013</v>
      </c>
      <c r="BG125" s="155">
        <v>32056288.199999999</v>
      </c>
    </row>
    <row r="126" spans="1:59" ht="14.5" hidden="1" outlineLevel="1" x14ac:dyDescent="0.25">
      <c r="A126" s="119"/>
      <c r="B126" s="118" t="s">
        <v>461</v>
      </c>
      <c r="C126" s="130">
        <v>538.30999999999995</v>
      </c>
      <c r="D126" s="131">
        <v>1076806.3</v>
      </c>
      <c r="E126" s="131">
        <v>1072326.8</v>
      </c>
      <c r="F126" s="131">
        <v>1013261</v>
      </c>
      <c r="G126" s="132">
        <v>251047.4</v>
      </c>
      <c r="H126" s="131">
        <v>40863.800000000003</v>
      </c>
      <c r="I126" s="131">
        <v>1153.5999999999999</v>
      </c>
      <c r="J126" s="131">
        <v>153138</v>
      </c>
      <c r="K126" s="131">
        <v>55892</v>
      </c>
      <c r="L126" s="131">
        <v>348884.6</v>
      </c>
      <c r="M126" s="131">
        <v>201671.7</v>
      </c>
      <c r="N126" s="131">
        <v>5573.4</v>
      </c>
      <c r="O126" s="131">
        <v>206083.9</v>
      </c>
      <c r="P126" s="132">
        <v>59065.8</v>
      </c>
      <c r="Q126" s="131">
        <v>17347.2</v>
      </c>
      <c r="R126" s="131">
        <v>14467.1</v>
      </c>
      <c r="S126" s="131">
        <v>27251.5</v>
      </c>
      <c r="T126" s="131">
        <v>4479.5</v>
      </c>
      <c r="U126" s="131">
        <v>1466489.5</v>
      </c>
      <c r="V126" s="131">
        <v>1395403.7</v>
      </c>
      <c r="W126" s="131">
        <v>590963.4</v>
      </c>
      <c r="X126" s="131">
        <v>493427</v>
      </c>
      <c r="Y126" s="131">
        <v>97536.4</v>
      </c>
      <c r="Z126" s="131">
        <v>24244.2</v>
      </c>
      <c r="AA126" s="131">
        <v>542073.19999999995</v>
      </c>
      <c r="AB126" s="131">
        <v>174741.1</v>
      </c>
      <c r="AC126" s="131">
        <v>364886.3</v>
      </c>
      <c r="AD126" s="131">
        <v>931.5</v>
      </c>
      <c r="AE126" s="131">
        <v>1514.3</v>
      </c>
      <c r="AF126" s="131">
        <v>238122.9</v>
      </c>
      <c r="AG126" s="131">
        <v>169832.4</v>
      </c>
      <c r="AH126" s="131">
        <v>68290.5</v>
      </c>
      <c r="AI126" s="131">
        <v>69228.399999999994</v>
      </c>
      <c r="AJ126" s="131">
        <v>9009.5</v>
      </c>
      <c r="AK126" s="131">
        <v>60218.9</v>
      </c>
      <c r="AL126" s="131">
        <v>2055.1</v>
      </c>
      <c r="AM126" s="131">
        <v>26953.1</v>
      </c>
      <c r="AN126" s="131">
        <v>0</v>
      </c>
      <c r="AO126" s="131">
        <v>31210.7</v>
      </c>
      <c r="AP126" s="131">
        <v>0</v>
      </c>
      <c r="AQ126" s="131">
        <v>1857.4</v>
      </c>
      <c r="AR126" s="132">
        <v>-151560.30000000005</v>
      </c>
      <c r="AS126" s="132">
        <v>-323076.89999999991</v>
      </c>
      <c r="AT126" s="132">
        <v>-389683.19999999995</v>
      </c>
      <c r="AU126" s="130">
        <v>-1.21562171</v>
      </c>
      <c r="AV126" s="132" t="s">
        <v>498</v>
      </c>
      <c r="AW126" s="131" t="s">
        <v>498</v>
      </c>
      <c r="AX126" s="131" t="s">
        <v>498</v>
      </c>
      <c r="AY126" s="133" t="s">
        <v>498</v>
      </c>
      <c r="AZ126" s="131">
        <v>9459215.4366403166</v>
      </c>
      <c r="BA126" s="131">
        <v>2961826.8726904066</v>
      </c>
      <c r="BB126" s="133">
        <v>12421042.309330724</v>
      </c>
      <c r="BC126" s="129">
        <v>38.747599946180685</v>
      </c>
      <c r="BD126" s="129">
        <v>6.8825967426291879</v>
      </c>
      <c r="BE126" s="129">
        <v>4.7206884195215846</v>
      </c>
      <c r="BF126" s="134">
        <v>34.431859116259282</v>
      </c>
      <c r="BG126" s="155">
        <v>32056288.199999999</v>
      </c>
    </row>
    <row r="127" spans="1:59" ht="14.5" hidden="1" outlineLevel="1" x14ac:dyDescent="0.25">
      <c r="A127" s="119"/>
      <c r="B127" s="118" t="s">
        <v>462</v>
      </c>
      <c r="C127" s="130">
        <v>540.05999999999995</v>
      </c>
      <c r="D127" s="131">
        <v>1413740.3</v>
      </c>
      <c r="E127" s="131">
        <v>1409260.8</v>
      </c>
      <c r="F127" s="131">
        <v>1328461.2</v>
      </c>
      <c r="G127" s="132">
        <v>344152.4</v>
      </c>
      <c r="H127" s="131">
        <v>54309.3</v>
      </c>
      <c r="I127" s="131">
        <v>1617.1</v>
      </c>
      <c r="J127" s="131">
        <v>209683.9</v>
      </c>
      <c r="K127" s="131">
        <v>78542.100000000006</v>
      </c>
      <c r="L127" s="131">
        <v>433230.9</v>
      </c>
      <c r="M127" s="131">
        <v>262724.59999999998</v>
      </c>
      <c r="N127" s="131">
        <v>10055.200000000001</v>
      </c>
      <c r="O127" s="131">
        <v>278298.09999999998</v>
      </c>
      <c r="P127" s="132">
        <v>80799.600000000006</v>
      </c>
      <c r="Q127" s="131">
        <v>22632.3</v>
      </c>
      <c r="R127" s="131">
        <v>28562.400000000001</v>
      </c>
      <c r="S127" s="131">
        <v>29604.9</v>
      </c>
      <c r="T127" s="131">
        <v>4479.5</v>
      </c>
      <c r="U127" s="131">
        <v>1909019.7</v>
      </c>
      <c r="V127" s="131">
        <v>1813689.8</v>
      </c>
      <c r="W127" s="131">
        <v>745454.9</v>
      </c>
      <c r="X127" s="131">
        <v>622024.9</v>
      </c>
      <c r="Y127" s="131">
        <v>123430</v>
      </c>
      <c r="Z127" s="131">
        <v>40972.9</v>
      </c>
      <c r="AA127" s="131">
        <v>732811.8</v>
      </c>
      <c r="AB127" s="131">
        <v>221375</v>
      </c>
      <c r="AC127" s="131">
        <v>506038.4</v>
      </c>
      <c r="AD127" s="131">
        <v>1446.7</v>
      </c>
      <c r="AE127" s="131">
        <v>3951.7</v>
      </c>
      <c r="AF127" s="131">
        <v>294450.2</v>
      </c>
      <c r="AG127" s="131">
        <v>207260.9</v>
      </c>
      <c r="AH127" s="131">
        <v>87189.3</v>
      </c>
      <c r="AI127" s="131">
        <v>93472.5</v>
      </c>
      <c r="AJ127" s="131">
        <v>14682.9</v>
      </c>
      <c r="AK127" s="131">
        <v>78789.600000000006</v>
      </c>
      <c r="AL127" s="131">
        <v>4152</v>
      </c>
      <c r="AM127" s="131">
        <v>40351.5</v>
      </c>
      <c r="AN127" s="131">
        <v>0</v>
      </c>
      <c r="AO127" s="131">
        <v>34286.1</v>
      </c>
      <c r="AP127" s="131">
        <v>0</v>
      </c>
      <c r="AQ127" s="131">
        <v>1857.4</v>
      </c>
      <c r="AR127" s="132">
        <v>-200829.19999999995</v>
      </c>
      <c r="AS127" s="132">
        <v>-404429</v>
      </c>
      <c r="AT127" s="132">
        <v>-495279.39999999991</v>
      </c>
      <c r="AU127" s="130">
        <v>-1.5450304100000001</v>
      </c>
      <c r="AV127" s="132" t="s">
        <v>498</v>
      </c>
      <c r="AW127" s="131" t="s">
        <v>498</v>
      </c>
      <c r="AX127" s="131" t="s">
        <v>498</v>
      </c>
      <c r="AY127" s="133" t="s">
        <v>498</v>
      </c>
      <c r="AZ127" s="131">
        <v>9952689.3831913788</v>
      </c>
      <c r="BA127" s="131">
        <v>2978971.192883133</v>
      </c>
      <c r="BB127" s="133">
        <v>12931660.576074511</v>
      </c>
      <c r="BC127" s="129">
        <v>40.340480143532375</v>
      </c>
      <c r="BD127" s="129">
        <v>6.9698329545171633</v>
      </c>
      <c r="BE127" s="129">
        <v>4.8963612057015444</v>
      </c>
      <c r="BF127" s="134">
        <v>32.611483120470517</v>
      </c>
      <c r="BG127" s="155">
        <v>32056288.199999999</v>
      </c>
    </row>
    <row r="128" spans="1:59" ht="14.5" hidden="1" outlineLevel="1" x14ac:dyDescent="0.25">
      <c r="A128" s="119"/>
      <c r="B128" s="118" t="s">
        <v>463</v>
      </c>
      <c r="C128" s="130">
        <v>541.64</v>
      </c>
      <c r="D128" s="131">
        <v>1720634.4</v>
      </c>
      <c r="E128" s="131">
        <v>1716018.5</v>
      </c>
      <c r="F128" s="131">
        <v>1599598.7</v>
      </c>
      <c r="G128" s="132">
        <v>433119.6</v>
      </c>
      <c r="H128" s="131">
        <v>70979</v>
      </c>
      <c r="I128" s="131">
        <v>2078.9</v>
      </c>
      <c r="J128" s="131">
        <v>262736.7</v>
      </c>
      <c r="K128" s="131">
        <v>97325</v>
      </c>
      <c r="L128" s="131">
        <v>498772.6</v>
      </c>
      <c r="M128" s="131">
        <v>321418.40000000002</v>
      </c>
      <c r="N128" s="131">
        <v>11110.2</v>
      </c>
      <c r="O128" s="131">
        <v>335177.90000000002</v>
      </c>
      <c r="P128" s="132">
        <v>116419.79999999999</v>
      </c>
      <c r="Q128" s="131">
        <v>28514.1</v>
      </c>
      <c r="R128" s="131">
        <v>18390.3</v>
      </c>
      <c r="S128" s="131">
        <v>69515.399999999994</v>
      </c>
      <c r="T128" s="131">
        <v>4615.8999999999996</v>
      </c>
      <c r="U128" s="131">
        <v>2307926.4</v>
      </c>
      <c r="V128" s="131">
        <v>2190291.4</v>
      </c>
      <c r="W128" s="131">
        <v>904111.5</v>
      </c>
      <c r="X128" s="131">
        <v>752747.3</v>
      </c>
      <c r="Y128" s="131">
        <v>151364.20000000001</v>
      </c>
      <c r="Z128" s="131">
        <v>51866.400000000001</v>
      </c>
      <c r="AA128" s="131">
        <v>918638.5</v>
      </c>
      <c r="AB128" s="131">
        <v>280282</v>
      </c>
      <c r="AC128" s="131">
        <v>629228</v>
      </c>
      <c r="AD128" s="131">
        <v>1584.1</v>
      </c>
      <c r="AE128" s="131">
        <v>7544.4</v>
      </c>
      <c r="AF128" s="131">
        <v>315675</v>
      </c>
      <c r="AG128" s="131">
        <v>227775.1</v>
      </c>
      <c r="AH128" s="131">
        <v>87899.9</v>
      </c>
      <c r="AI128" s="131">
        <v>115777.60000000001</v>
      </c>
      <c r="AJ128" s="131">
        <v>19381.900000000001</v>
      </c>
      <c r="AK128" s="131">
        <v>96395.7</v>
      </c>
      <c r="AL128" s="131">
        <v>4422.7</v>
      </c>
      <c r="AM128" s="131">
        <v>56626.1</v>
      </c>
      <c r="AN128" s="131">
        <v>0</v>
      </c>
      <c r="AO128" s="131">
        <v>35346.9</v>
      </c>
      <c r="AP128" s="131">
        <v>0</v>
      </c>
      <c r="AQ128" s="131">
        <v>1857.4</v>
      </c>
      <c r="AR128" s="132">
        <v>-271617</v>
      </c>
      <c r="AS128" s="132">
        <v>-474272.89999999991</v>
      </c>
      <c r="AT128" s="132">
        <v>-587292</v>
      </c>
      <c r="AU128" s="130">
        <v>-1.8320648900000001</v>
      </c>
      <c r="AV128" s="132" t="s">
        <v>498</v>
      </c>
      <c r="AW128" s="131" t="s">
        <v>498</v>
      </c>
      <c r="AX128" s="131" t="s">
        <v>498</v>
      </c>
      <c r="AY128" s="133" t="s">
        <v>498</v>
      </c>
      <c r="AZ128" s="131">
        <v>10016407.180227276</v>
      </c>
      <c r="BA128" s="131">
        <v>2988542.4466362172</v>
      </c>
      <c r="BB128" s="133">
        <v>13004949.626863493</v>
      </c>
      <c r="BC128" s="129">
        <v>40.569106272458249</v>
      </c>
      <c r="BD128" s="129">
        <v>8.8020547388902415</v>
      </c>
      <c r="BE128" s="129">
        <v>5.0165204574981255</v>
      </c>
      <c r="BF128" s="134">
        <v>31.181108111678256</v>
      </c>
      <c r="BG128" s="155">
        <v>32056288.199999999</v>
      </c>
    </row>
    <row r="129" spans="1:59" ht="14.5" hidden="1" outlineLevel="1" x14ac:dyDescent="0.25">
      <c r="A129" s="119"/>
      <c r="B129" s="118" t="s">
        <v>464</v>
      </c>
      <c r="C129" s="130">
        <v>549.44000000000005</v>
      </c>
      <c r="D129" s="131">
        <v>2155344.7999999998</v>
      </c>
      <c r="E129" s="131">
        <v>2150728.9</v>
      </c>
      <c r="F129" s="131">
        <v>1994015.8</v>
      </c>
      <c r="G129" s="132">
        <v>523872.6</v>
      </c>
      <c r="H129" s="131">
        <v>85967.2</v>
      </c>
      <c r="I129" s="131">
        <v>2580.1999999999998</v>
      </c>
      <c r="J129" s="131">
        <v>319096.3</v>
      </c>
      <c r="K129" s="131">
        <v>116228.9</v>
      </c>
      <c r="L129" s="131">
        <v>675084.4</v>
      </c>
      <c r="M129" s="131">
        <v>379052.6</v>
      </c>
      <c r="N129" s="131">
        <v>12240.8</v>
      </c>
      <c r="O129" s="131">
        <v>403765.4</v>
      </c>
      <c r="P129" s="132">
        <v>156713.09999999998</v>
      </c>
      <c r="Q129" s="131">
        <v>58979.9</v>
      </c>
      <c r="R129" s="131">
        <v>20389.8</v>
      </c>
      <c r="S129" s="131">
        <v>77343.399999999994</v>
      </c>
      <c r="T129" s="131">
        <v>4615.8999999999996</v>
      </c>
      <c r="U129" s="131">
        <v>2837231.2</v>
      </c>
      <c r="V129" s="131">
        <v>2668535.5</v>
      </c>
      <c r="W129" s="131">
        <v>1065131.5</v>
      </c>
      <c r="X129" s="131">
        <v>885507.1</v>
      </c>
      <c r="Y129" s="131">
        <v>179624.4</v>
      </c>
      <c r="Z129" s="131">
        <v>69709.100000000006</v>
      </c>
      <c r="AA129" s="131">
        <v>1120677.7</v>
      </c>
      <c r="AB129" s="131">
        <v>346087.9</v>
      </c>
      <c r="AC129" s="131">
        <v>759000</v>
      </c>
      <c r="AD129" s="131">
        <v>2115.1999999999998</v>
      </c>
      <c r="AE129" s="131">
        <v>13474.6</v>
      </c>
      <c r="AF129" s="131">
        <v>413017.2</v>
      </c>
      <c r="AG129" s="131">
        <v>324461.90000000002</v>
      </c>
      <c r="AH129" s="131">
        <v>88555.3</v>
      </c>
      <c r="AI129" s="131">
        <v>166130</v>
      </c>
      <c r="AJ129" s="131">
        <v>23732</v>
      </c>
      <c r="AK129" s="131">
        <v>142398</v>
      </c>
      <c r="AL129" s="131">
        <v>5970.2</v>
      </c>
      <c r="AM129" s="131">
        <v>91041.3</v>
      </c>
      <c r="AN129" s="131">
        <v>0</v>
      </c>
      <c r="AO129" s="131">
        <v>45386.5</v>
      </c>
      <c r="AP129" s="131">
        <v>0</v>
      </c>
      <c r="AQ129" s="131">
        <v>2565.6999999999998</v>
      </c>
      <c r="AR129" s="132">
        <v>-268869.20000000019</v>
      </c>
      <c r="AS129" s="132">
        <v>-517806.60000000009</v>
      </c>
      <c r="AT129" s="132">
        <v>-681886.40000000037</v>
      </c>
      <c r="AU129" s="130">
        <v>-2.1271533200000001</v>
      </c>
      <c r="AV129" s="132" t="s">
        <v>498</v>
      </c>
      <c r="AW129" s="131" t="s">
        <v>498</v>
      </c>
      <c r="AX129" s="131" t="s">
        <v>498</v>
      </c>
      <c r="AY129" s="133" t="s">
        <v>498</v>
      </c>
      <c r="AZ129" s="131">
        <v>10130403.49728691</v>
      </c>
      <c r="BA129" s="131">
        <v>3043371.2294642902</v>
      </c>
      <c r="BB129" s="133">
        <v>13173774.726751201</v>
      </c>
      <c r="BC129" s="129">
        <v>41.095758325354716</v>
      </c>
      <c r="BD129" s="129">
        <v>10.200142227853437</v>
      </c>
      <c r="BE129" s="129">
        <v>5.8553564475112205</v>
      </c>
      <c r="BF129" s="134">
        <v>33.855519098695211</v>
      </c>
      <c r="BG129" s="155">
        <v>32056288.199999999</v>
      </c>
    </row>
    <row r="130" spans="1:59" ht="14.5" hidden="1" outlineLevel="1" x14ac:dyDescent="0.25">
      <c r="A130" s="119"/>
      <c r="B130" s="118" t="s">
        <v>465</v>
      </c>
      <c r="C130" s="130">
        <v>551.37</v>
      </c>
      <c r="D130" s="131">
        <v>2496642.5</v>
      </c>
      <c r="E130" s="131">
        <v>2492163</v>
      </c>
      <c r="F130" s="131">
        <v>2291843.2000000002</v>
      </c>
      <c r="G130" s="132">
        <v>611697.69999999995</v>
      </c>
      <c r="H130" s="131">
        <v>100940.5</v>
      </c>
      <c r="I130" s="131">
        <v>2967.1</v>
      </c>
      <c r="J130" s="131">
        <v>373520</v>
      </c>
      <c r="K130" s="131">
        <v>134270.1</v>
      </c>
      <c r="L130" s="131">
        <v>774990.5</v>
      </c>
      <c r="M130" s="131">
        <v>436077.8</v>
      </c>
      <c r="N130" s="131">
        <v>13428.1</v>
      </c>
      <c r="O130" s="131">
        <v>455649.1</v>
      </c>
      <c r="P130" s="132">
        <v>200319.8</v>
      </c>
      <c r="Q130" s="131">
        <v>64177.1</v>
      </c>
      <c r="R130" s="131">
        <v>22966.5</v>
      </c>
      <c r="S130" s="131">
        <v>113176.2</v>
      </c>
      <c r="T130" s="131">
        <v>4479.5</v>
      </c>
      <c r="U130" s="131">
        <v>3293089.8</v>
      </c>
      <c r="V130" s="131">
        <v>3098370.8</v>
      </c>
      <c r="W130" s="131">
        <v>1239906.1000000001</v>
      </c>
      <c r="X130" s="131">
        <v>1031340.6</v>
      </c>
      <c r="Y130" s="131">
        <v>208565.5</v>
      </c>
      <c r="Z130" s="131">
        <v>86565.9</v>
      </c>
      <c r="AA130" s="131">
        <v>1311013.6000000001</v>
      </c>
      <c r="AB130" s="131">
        <v>407041.4</v>
      </c>
      <c r="AC130" s="131">
        <v>887545.3</v>
      </c>
      <c r="AD130" s="131">
        <v>2952.3</v>
      </c>
      <c r="AE130" s="131">
        <v>13474.6</v>
      </c>
      <c r="AF130" s="131">
        <v>460885.2</v>
      </c>
      <c r="AG130" s="131">
        <v>350163.8</v>
      </c>
      <c r="AH130" s="131">
        <v>110721.4</v>
      </c>
      <c r="AI130" s="131">
        <v>192153.3</v>
      </c>
      <c r="AJ130" s="131">
        <v>28720.7</v>
      </c>
      <c r="AK130" s="131">
        <v>163432.6</v>
      </c>
      <c r="AL130" s="131">
        <v>6869.2</v>
      </c>
      <c r="AM130" s="131">
        <v>110417.8</v>
      </c>
      <c r="AN130" s="131">
        <v>0</v>
      </c>
      <c r="AO130" s="131">
        <v>46145.599999999999</v>
      </c>
      <c r="AP130" s="131">
        <v>0</v>
      </c>
      <c r="AQ130" s="131">
        <v>2565.6999999999998</v>
      </c>
      <c r="AR130" s="132">
        <v>-335562.09999999963</v>
      </c>
      <c r="AS130" s="132">
        <v>-606207.79999999981</v>
      </c>
      <c r="AT130" s="132">
        <v>-796447.29999999981</v>
      </c>
      <c r="AU130" s="130">
        <v>-2.4845275099999999</v>
      </c>
      <c r="AV130" s="132" t="s">
        <v>498</v>
      </c>
      <c r="AW130" s="131" t="s">
        <v>498</v>
      </c>
      <c r="AX130" s="131" t="s">
        <v>498</v>
      </c>
      <c r="AY130" s="133" t="s">
        <v>498</v>
      </c>
      <c r="AZ130" s="131">
        <v>10351792.792740827</v>
      </c>
      <c r="BA130" s="131">
        <v>3051221.5158461039</v>
      </c>
      <c r="BB130" s="133">
        <v>13403014.308586931</v>
      </c>
      <c r="BC130" s="129">
        <v>41.810874125429564</v>
      </c>
      <c r="BD130" s="129">
        <v>10.371080770890684</v>
      </c>
      <c r="BE130" s="129">
        <v>5.8350458587555067</v>
      </c>
      <c r="BF130" s="134">
        <v>33.815162398544544</v>
      </c>
      <c r="BG130" s="155">
        <v>32056288.199999999</v>
      </c>
    </row>
    <row r="131" spans="1:59" ht="14.5" hidden="1" outlineLevel="1" x14ac:dyDescent="0.25">
      <c r="A131" s="119"/>
      <c r="B131" s="118" t="s">
        <v>466</v>
      </c>
      <c r="C131" s="130">
        <v>553.84</v>
      </c>
      <c r="D131" s="131">
        <v>2782780.6</v>
      </c>
      <c r="E131" s="131">
        <v>2778301.1</v>
      </c>
      <c r="F131" s="131">
        <v>2558441.5</v>
      </c>
      <c r="G131" s="132">
        <v>705862.7</v>
      </c>
      <c r="H131" s="131">
        <v>117000.5</v>
      </c>
      <c r="I131" s="131">
        <v>3347.3</v>
      </c>
      <c r="J131" s="131">
        <v>431707.3</v>
      </c>
      <c r="K131" s="131">
        <v>153807.6</v>
      </c>
      <c r="L131" s="131">
        <v>818073.3</v>
      </c>
      <c r="M131" s="131">
        <v>498361.3</v>
      </c>
      <c r="N131" s="131">
        <v>15068.4</v>
      </c>
      <c r="O131" s="131">
        <v>521075.8</v>
      </c>
      <c r="P131" s="132">
        <v>219859.6</v>
      </c>
      <c r="Q131" s="131">
        <v>69512</v>
      </c>
      <c r="R131" s="131">
        <v>26302.6</v>
      </c>
      <c r="S131" s="131">
        <v>124045</v>
      </c>
      <c r="T131" s="131">
        <v>4479.5</v>
      </c>
      <c r="U131" s="131">
        <v>3678265.6</v>
      </c>
      <c r="V131" s="131">
        <v>3462133.3</v>
      </c>
      <c r="W131" s="131">
        <v>1397313</v>
      </c>
      <c r="X131" s="131">
        <v>1160641</v>
      </c>
      <c r="Y131" s="131">
        <v>236672</v>
      </c>
      <c r="Z131" s="131">
        <v>101276.7</v>
      </c>
      <c r="AA131" s="131">
        <v>1495726.7</v>
      </c>
      <c r="AB131" s="131">
        <v>467352.3</v>
      </c>
      <c r="AC131" s="131">
        <v>1011538.2</v>
      </c>
      <c r="AD131" s="131">
        <v>3361.6</v>
      </c>
      <c r="AE131" s="131">
        <v>13474.6</v>
      </c>
      <c r="AF131" s="131">
        <v>467816.9</v>
      </c>
      <c r="AG131" s="131">
        <v>356946.2</v>
      </c>
      <c r="AH131" s="131">
        <v>110870.7</v>
      </c>
      <c r="AI131" s="131">
        <v>213566.6</v>
      </c>
      <c r="AJ131" s="131">
        <v>35757.699999999997</v>
      </c>
      <c r="AK131" s="131">
        <v>177808.9</v>
      </c>
      <c r="AL131" s="131">
        <v>7816.3</v>
      </c>
      <c r="AM131" s="131">
        <v>123045.3</v>
      </c>
      <c r="AN131" s="131">
        <v>0</v>
      </c>
      <c r="AO131" s="131">
        <v>46947.3</v>
      </c>
      <c r="AP131" s="131">
        <v>0</v>
      </c>
      <c r="AQ131" s="131">
        <v>2565.6999999999998</v>
      </c>
      <c r="AR131" s="132">
        <v>-427668.10000000009</v>
      </c>
      <c r="AS131" s="132">
        <v>-683832.19999999972</v>
      </c>
      <c r="AT131" s="132">
        <v>-895485</v>
      </c>
      <c r="AU131" s="130">
        <v>-2.7934768800000001</v>
      </c>
      <c r="AV131" s="132" t="s">
        <v>498</v>
      </c>
      <c r="AW131" s="131" t="s">
        <v>498</v>
      </c>
      <c r="AX131" s="131" t="s">
        <v>498</v>
      </c>
      <c r="AY131" s="133" t="s">
        <v>498</v>
      </c>
      <c r="AZ131" s="131">
        <v>10603328.52006381</v>
      </c>
      <c r="BA131" s="131">
        <v>3064828.7652440732</v>
      </c>
      <c r="BB131" s="133">
        <v>13668157.285307884</v>
      </c>
      <c r="BC131" s="129">
        <v>42.637991023888674</v>
      </c>
      <c r="BD131" s="129">
        <v>8.8476889011656503</v>
      </c>
      <c r="BE131" s="129">
        <v>5.8061766937112971</v>
      </c>
      <c r="BF131" s="134">
        <v>31.975454588271806</v>
      </c>
      <c r="BG131" s="155">
        <v>32056288.199999999</v>
      </c>
    </row>
    <row r="132" spans="1:59" ht="14.5" hidden="1" outlineLevel="1" x14ac:dyDescent="0.25">
      <c r="A132" s="119"/>
      <c r="B132" s="118" t="s">
        <v>467</v>
      </c>
      <c r="C132" s="130">
        <v>554.69000000000005</v>
      </c>
      <c r="D132" s="131">
        <v>3201238.5</v>
      </c>
      <c r="E132" s="131">
        <v>3196759</v>
      </c>
      <c r="F132" s="131">
        <v>2942221.4</v>
      </c>
      <c r="G132" s="132">
        <v>795561.89999999991</v>
      </c>
      <c r="H132" s="131">
        <v>132889.5</v>
      </c>
      <c r="I132" s="131">
        <v>3735</v>
      </c>
      <c r="J132" s="131">
        <v>487152.1</v>
      </c>
      <c r="K132" s="131">
        <v>171785.3</v>
      </c>
      <c r="L132" s="131">
        <v>994911.9</v>
      </c>
      <c r="M132" s="131">
        <v>558132</v>
      </c>
      <c r="N132" s="131">
        <v>16718.8</v>
      </c>
      <c r="O132" s="131">
        <v>576896.80000000005</v>
      </c>
      <c r="P132" s="132">
        <v>254537.59999999998</v>
      </c>
      <c r="Q132" s="131">
        <v>74910.899999999994</v>
      </c>
      <c r="R132" s="131">
        <v>28012.799999999999</v>
      </c>
      <c r="S132" s="131">
        <v>151613.9</v>
      </c>
      <c r="T132" s="131">
        <v>4479.5</v>
      </c>
      <c r="U132" s="131">
        <v>4261594.7</v>
      </c>
      <c r="V132" s="131">
        <v>4001739.5</v>
      </c>
      <c r="W132" s="131">
        <v>1553718.9</v>
      </c>
      <c r="X132" s="131">
        <v>1289290.3</v>
      </c>
      <c r="Y132" s="131">
        <v>264428.59999999998</v>
      </c>
      <c r="Z132" s="131">
        <v>119753.9</v>
      </c>
      <c r="AA132" s="131">
        <v>1687718.9</v>
      </c>
      <c r="AB132" s="131">
        <v>526443.4</v>
      </c>
      <c r="AC132" s="131">
        <v>1143995.3999999999</v>
      </c>
      <c r="AD132" s="131">
        <v>3805.5</v>
      </c>
      <c r="AE132" s="131">
        <v>13474.6</v>
      </c>
      <c r="AF132" s="131">
        <v>640547.80000000005</v>
      </c>
      <c r="AG132" s="131">
        <v>481259.9</v>
      </c>
      <c r="AH132" s="131">
        <v>159287.9</v>
      </c>
      <c r="AI132" s="131">
        <v>255893</v>
      </c>
      <c r="AJ132" s="131">
        <v>40827.1</v>
      </c>
      <c r="AK132" s="131">
        <v>215065.9</v>
      </c>
      <c r="AL132" s="131">
        <v>8788.5</v>
      </c>
      <c r="AM132" s="131">
        <v>157101.5</v>
      </c>
      <c r="AN132" s="131">
        <v>0</v>
      </c>
      <c r="AO132" s="131">
        <v>49175.9</v>
      </c>
      <c r="AP132" s="131">
        <v>0</v>
      </c>
      <c r="AQ132" s="131">
        <v>3962.2</v>
      </c>
      <c r="AR132" s="132">
        <v>-419808.40000000037</v>
      </c>
      <c r="AS132" s="132">
        <v>-804980.5</v>
      </c>
      <c r="AT132" s="132">
        <v>-1060356.2000000002</v>
      </c>
      <c r="AU132" s="130">
        <v>-3.3077946900000001</v>
      </c>
      <c r="AV132" s="132" t="s">
        <v>498</v>
      </c>
      <c r="AW132" s="131" t="s">
        <v>498</v>
      </c>
      <c r="AX132" s="131" t="s">
        <v>498</v>
      </c>
      <c r="AY132" s="133" t="s">
        <v>498</v>
      </c>
      <c r="AZ132" s="131">
        <v>10623224.77720635</v>
      </c>
      <c r="BA132" s="131">
        <v>3063576.551717503</v>
      </c>
      <c r="BB132" s="133">
        <v>13686801.328923853</v>
      </c>
      <c r="BC132" s="129">
        <v>42.696151355801241</v>
      </c>
      <c r="BD132" s="129">
        <v>9.4391595643958723</v>
      </c>
      <c r="BE132" s="129">
        <v>6.0046301446733068</v>
      </c>
      <c r="BF132" s="134">
        <v>33.814990945276932</v>
      </c>
      <c r="BG132" s="155">
        <v>32056288.199999999</v>
      </c>
    </row>
    <row r="133" spans="1:59" ht="14.5" hidden="1" outlineLevel="1" x14ac:dyDescent="0.25">
      <c r="A133" s="119"/>
      <c r="B133" s="118" t="s">
        <v>468</v>
      </c>
      <c r="C133" s="130">
        <v>555.96</v>
      </c>
      <c r="D133" s="131">
        <v>3529326.2</v>
      </c>
      <c r="E133" s="131">
        <v>3524846.7</v>
      </c>
      <c r="F133" s="131">
        <v>3253883.1</v>
      </c>
      <c r="G133" s="132">
        <v>891233.6</v>
      </c>
      <c r="H133" s="131">
        <v>149469.70000000001</v>
      </c>
      <c r="I133" s="131">
        <v>4186.3</v>
      </c>
      <c r="J133" s="131">
        <v>546030.6</v>
      </c>
      <c r="K133" s="131">
        <v>191547</v>
      </c>
      <c r="L133" s="131">
        <v>1089807.8</v>
      </c>
      <c r="M133" s="131">
        <v>615220.9</v>
      </c>
      <c r="N133" s="131">
        <v>18492.2</v>
      </c>
      <c r="O133" s="131">
        <v>639128.6</v>
      </c>
      <c r="P133" s="132">
        <v>270963.59999999998</v>
      </c>
      <c r="Q133" s="131">
        <v>80743</v>
      </c>
      <c r="R133" s="131">
        <v>31879.599999999999</v>
      </c>
      <c r="S133" s="131">
        <v>158341</v>
      </c>
      <c r="T133" s="131">
        <v>4479.5</v>
      </c>
      <c r="U133" s="131">
        <v>4752520.0999999996</v>
      </c>
      <c r="V133" s="131">
        <v>4453767.2</v>
      </c>
      <c r="W133" s="131">
        <v>1709850.6</v>
      </c>
      <c r="X133" s="131">
        <v>1418570.4</v>
      </c>
      <c r="Y133" s="131">
        <v>291280.2</v>
      </c>
      <c r="Z133" s="131">
        <v>135367.9</v>
      </c>
      <c r="AA133" s="131">
        <v>1904587.5</v>
      </c>
      <c r="AB133" s="131">
        <v>589543.69999999995</v>
      </c>
      <c r="AC133" s="131">
        <v>1292143.7</v>
      </c>
      <c r="AD133" s="131">
        <v>4386.3999999999996</v>
      </c>
      <c r="AE133" s="131">
        <v>18513.7</v>
      </c>
      <c r="AF133" s="131">
        <v>703961.2</v>
      </c>
      <c r="AG133" s="131">
        <v>524524.19999999995</v>
      </c>
      <c r="AH133" s="131">
        <v>179437</v>
      </c>
      <c r="AI133" s="131">
        <v>294790.7</v>
      </c>
      <c r="AJ133" s="131">
        <v>47839.5</v>
      </c>
      <c r="AK133" s="131">
        <v>246951.2</v>
      </c>
      <c r="AL133" s="131">
        <v>9693.7000000000007</v>
      </c>
      <c r="AM133" s="131">
        <v>184158.2</v>
      </c>
      <c r="AN133" s="131">
        <v>0</v>
      </c>
      <c r="AO133" s="131">
        <v>53099.3</v>
      </c>
      <c r="AP133" s="131">
        <v>0</v>
      </c>
      <c r="AQ133" s="131">
        <v>3962.2</v>
      </c>
      <c r="AR133" s="132">
        <v>-519232.69999999925</v>
      </c>
      <c r="AS133" s="132">
        <v>-928920.5</v>
      </c>
      <c r="AT133" s="132">
        <v>-1223193.8999999994</v>
      </c>
      <c r="AU133" s="130">
        <v>-3.8157689800000001</v>
      </c>
      <c r="AV133" s="132" t="s">
        <v>498</v>
      </c>
      <c r="AW133" s="131" t="s">
        <v>498</v>
      </c>
      <c r="AX133" s="131" t="s">
        <v>498</v>
      </c>
      <c r="AY133" s="133" t="s">
        <v>498</v>
      </c>
      <c r="AZ133" s="131">
        <v>10707340.49635404</v>
      </c>
      <c r="BA133" s="131">
        <v>3099397.3626927403</v>
      </c>
      <c r="BB133" s="133">
        <v>13806737.85904678</v>
      </c>
      <c r="BC133" s="129">
        <v>43.070294891617486</v>
      </c>
      <c r="BD133" s="129">
        <v>8.7779071442511523</v>
      </c>
      <c r="BE133" s="129">
        <v>6.2028291053413964</v>
      </c>
      <c r="BF133" s="134">
        <v>33.492530816488156</v>
      </c>
      <c r="BG133" s="155">
        <v>32056288.199999999</v>
      </c>
    </row>
    <row r="134" spans="1:59" ht="14.5" hidden="1" outlineLevel="1" x14ac:dyDescent="0.25">
      <c r="A134" s="119"/>
      <c r="B134" s="118" t="s">
        <v>469</v>
      </c>
      <c r="C134" s="130">
        <v>552.44000000000005</v>
      </c>
      <c r="D134" s="131">
        <v>3876892.8</v>
      </c>
      <c r="E134" s="131">
        <v>3872413.3</v>
      </c>
      <c r="F134" s="131">
        <v>3569559.6</v>
      </c>
      <c r="G134" s="132">
        <v>1004182.8</v>
      </c>
      <c r="H134" s="131">
        <v>168122.9</v>
      </c>
      <c r="I134" s="131">
        <v>4637.2</v>
      </c>
      <c r="J134" s="131">
        <v>615932.4</v>
      </c>
      <c r="K134" s="131">
        <v>215490.3</v>
      </c>
      <c r="L134" s="131">
        <v>1153851</v>
      </c>
      <c r="M134" s="131">
        <v>674961.7</v>
      </c>
      <c r="N134" s="131">
        <v>20452.900000000001</v>
      </c>
      <c r="O134" s="131">
        <v>716111.2</v>
      </c>
      <c r="P134" s="132">
        <v>302853.7</v>
      </c>
      <c r="Q134" s="131">
        <v>86247.7</v>
      </c>
      <c r="R134" s="131">
        <v>36138.800000000003</v>
      </c>
      <c r="S134" s="131">
        <v>180467.20000000001</v>
      </c>
      <c r="T134" s="131">
        <v>4479.5</v>
      </c>
      <c r="U134" s="131">
        <v>5229162.5999999996</v>
      </c>
      <c r="V134" s="131">
        <v>4868778.2</v>
      </c>
      <c r="W134" s="131">
        <v>1866303.9</v>
      </c>
      <c r="X134" s="131">
        <v>1548177.8</v>
      </c>
      <c r="Y134" s="131">
        <v>318126.09999999998</v>
      </c>
      <c r="Z134" s="131">
        <v>156777.4</v>
      </c>
      <c r="AA134" s="131">
        <v>2101649</v>
      </c>
      <c r="AB134" s="131">
        <v>654387.4</v>
      </c>
      <c r="AC134" s="131">
        <v>1424010.1</v>
      </c>
      <c r="AD134" s="131">
        <v>4737.8</v>
      </c>
      <c r="AE134" s="131">
        <v>18513.7</v>
      </c>
      <c r="AF134" s="131">
        <v>744047.9</v>
      </c>
      <c r="AG134" s="131">
        <v>563822.5</v>
      </c>
      <c r="AH134" s="131">
        <v>180225.4</v>
      </c>
      <c r="AI134" s="131">
        <v>356422.2</v>
      </c>
      <c r="AJ134" s="131">
        <v>55536.2</v>
      </c>
      <c r="AK134" s="131">
        <v>300886</v>
      </c>
      <c r="AL134" s="131">
        <v>13232.2</v>
      </c>
      <c r="AM134" s="131">
        <v>206975.2</v>
      </c>
      <c r="AN134" s="131">
        <v>0</v>
      </c>
      <c r="AO134" s="131">
        <v>80678.600000000006</v>
      </c>
      <c r="AP134" s="131">
        <v>0</v>
      </c>
      <c r="AQ134" s="131">
        <v>3962.2</v>
      </c>
      <c r="AR134" s="132">
        <v>-608221.89999999944</v>
      </c>
      <c r="AS134" s="132">
        <v>-996364.90000000037</v>
      </c>
      <c r="AT134" s="132">
        <v>-1352269.7999999998</v>
      </c>
      <c r="AU134" s="130">
        <v>-4.2184228900000003</v>
      </c>
      <c r="AV134" s="132" t="s">
        <v>498</v>
      </c>
      <c r="AW134" s="131" t="s">
        <v>498</v>
      </c>
      <c r="AX134" s="131" t="s">
        <v>498</v>
      </c>
      <c r="AY134" s="133" t="s">
        <v>498</v>
      </c>
      <c r="AZ134" s="131">
        <v>10730204.241856622</v>
      </c>
      <c r="BA134" s="131">
        <v>3075887.6909587011</v>
      </c>
      <c r="BB134" s="133">
        <v>13806091.932815323</v>
      </c>
      <c r="BC134" s="129">
        <v>43.068279916498014</v>
      </c>
      <c r="BD134" s="129">
        <v>8.8933816987309058</v>
      </c>
      <c r="BE134" s="129">
        <v>6.8160473724798694</v>
      </c>
      <c r="BF134" s="134">
        <v>32.324743926393609</v>
      </c>
      <c r="BG134" s="155">
        <v>32056288.199999999</v>
      </c>
    </row>
    <row r="135" spans="1:59" ht="14.5" collapsed="1" x14ac:dyDescent="0.25">
      <c r="A135" s="120">
        <v>2016</v>
      </c>
      <c r="B135" s="118" t="s">
        <v>470</v>
      </c>
      <c r="C135" s="135">
        <v>556.44000000000005</v>
      </c>
      <c r="D135" s="136">
        <v>4564859.0999999996</v>
      </c>
      <c r="E135" s="136">
        <v>4560327.2</v>
      </c>
      <c r="F135" s="136">
        <v>4167388.4</v>
      </c>
      <c r="G135" s="137">
        <v>1097760.3999999999</v>
      </c>
      <c r="H135" s="136">
        <v>185521.2</v>
      </c>
      <c r="I135" s="136">
        <v>5072.7</v>
      </c>
      <c r="J135" s="136">
        <v>674479.6</v>
      </c>
      <c r="K135" s="136">
        <v>232686.9</v>
      </c>
      <c r="L135" s="136">
        <v>1416216.6</v>
      </c>
      <c r="M135" s="136">
        <v>739878.7</v>
      </c>
      <c r="N135" s="136">
        <v>22629.9</v>
      </c>
      <c r="O135" s="136">
        <v>890902.8</v>
      </c>
      <c r="P135" s="137">
        <v>392938.8</v>
      </c>
      <c r="Q135" s="136">
        <v>147030.79999999999</v>
      </c>
      <c r="R135" s="136">
        <v>44364.800000000003</v>
      </c>
      <c r="S135" s="136">
        <v>201543.2</v>
      </c>
      <c r="T135" s="136">
        <v>4531.8999999999996</v>
      </c>
      <c r="U135" s="136">
        <v>6199284.7000000002</v>
      </c>
      <c r="V135" s="136">
        <v>5623981.0999999996</v>
      </c>
      <c r="W135" s="136">
        <v>2177506.2000000002</v>
      </c>
      <c r="X135" s="136">
        <v>1816069.9</v>
      </c>
      <c r="Y135" s="136">
        <v>361436.3</v>
      </c>
      <c r="Z135" s="136">
        <v>195942.5</v>
      </c>
      <c r="AA135" s="136">
        <v>2375943.4</v>
      </c>
      <c r="AB135" s="136">
        <v>769849.9</v>
      </c>
      <c r="AC135" s="136">
        <v>1581290.6</v>
      </c>
      <c r="AD135" s="136">
        <v>5173.8</v>
      </c>
      <c r="AE135" s="136">
        <v>19629.099999999999</v>
      </c>
      <c r="AF135" s="136">
        <v>874589</v>
      </c>
      <c r="AG135" s="136">
        <v>693689.6</v>
      </c>
      <c r="AH135" s="136">
        <v>180899.4</v>
      </c>
      <c r="AI135" s="136">
        <v>571341.4</v>
      </c>
      <c r="AJ135" s="136">
        <v>95054.3</v>
      </c>
      <c r="AK135" s="136">
        <v>476287.1</v>
      </c>
      <c r="AL135" s="136">
        <v>18035.8</v>
      </c>
      <c r="AM135" s="136">
        <v>333722.5</v>
      </c>
      <c r="AN135" s="136">
        <v>0</v>
      </c>
      <c r="AO135" s="136">
        <v>124528.8</v>
      </c>
      <c r="AP135" s="136">
        <v>0</v>
      </c>
      <c r="AQ135" s="136">
        <v>3962.2</v>
      </c>
      <c r="AR135" s="137">
        <v>-759836.60000000056</v>
      </c>
      <c r="AS135" s="137">
        <v>-1063653.8999999994</v>
      </c>
      <c r="AT135" s="137">
        <v>-1634425.6000000006</v>
      </c>
      <c r="AU135" s="135">
        <v>-5.0986115099999996</v>
      </c>
      <c r="AV135" s="137" t="s">
        <v>498</v>
      </c>
      <c r="AW135" s="136" t="s">
        <v>498</v>
      </c>
      <c r="AX135" s="136" t="s">
        <v>498</v>
      </c>
      <c r="AY135" s="138" t="s">
        <v>498</v>
      </c>
      <c r="AZ135" s="136">
        <v>10809706.653715996</v>
      </c>
      <c r="BA135" s="136">
        <v>3224972.3660737853</v>
      </c>
      <c r="BB135" s="138">
        <v>14034679.019789781</v>
      </c>
      <c r="BC135" s="139">
        <v>43.781360250528884</v>
      </c>
      <c r="BD135" s="139">
        <v>9.1161633325986138</v>
      </c>
      <c r="BE135" s="139">
        <v>9.2136651920033561</v>
      </c>
      <c r="BF135" s="140">
        <v>33.980475282315595</v>
      </c>
      <c r="BG135" s="156">
        <v>32056288.199999999</v>
      </c>
    </row>
    <row r="136" spans="1:59" ht="14.5" hidden="1" outlineLevel="1" x14ac:dyDescent="0.25">
      <c r="A136" s="117"/>
      <c r="B136" s="118" t="s">
        <v>459</v>
      </c>
      <c r="C136" s="123">
        <v>558.79</v>
      </c>
      <c r="D136" s="124">
        <v>376494.5</v>
      </c>
      <c r="E136" s="124">
        <v>370609.7</v>
      </c>
      <c r="F136" s="124">
        <v>343836.1</v>
      </c>
      <c r="G136" s="125">
        <v>86005.4</v>
      </c>
      <c r="H136" s="124">
        <v>14686.3</v>
      </c>
      <c r="I136" s="124">
        <v>469.7</v>
      </c>
      <c r="J136" s="124">
        <v>54137.5</v>
      </c>
      <c r="K136" s="124">
        <v>16711.900000000001</v>
      </c>
      <c r="L136" s="124">
        <v>96469.3</v>
      </c>
      <c r="M136" s="124">
        <v>81463.7</v>
      </c>
      <c r="N136" s="124">
        <v>2917.2</v>
      </c>
      <c r="O136" s="124">
        <v>76980.5</v>
      </c>
      <c r="P136" s="125">
        <v>26773.599999999999</v>
      </c>
      <c r="Q136" s="124">
        <v>6079.2</v>
      </c>
      <c r="R136" s="124">
        <v>16298.5</v>
      </c>
      <c r="S136" s="124">
        <v>4395.8999999999996</v>
      </c>
      <c r="T136" s="124">
        <v>5884.8</v>
      </c>
      <c r="U136" s="124">
        <v>561555.5</v>
      </c>
      <c r="V136" s="124">
        <v>536726.69999999995</v>
      </c>
      <c r="W136" s="124">
        <v>268251.5</v>
      </c>
      <c r="X136" s="124">
        <v>249789.9</v>
      </c>
      <c r="Y136" s="124">
        <v>18461.599999999999</v>
      </c>
      <c r="Z136" s="124">
        <v>3891.1</v>
      </c>
      <c r="AA136" s="124">
        <v>212616.6</v>
      </c>
      <c r="AB136" s="124">
        <v>55444.3</v>
      </c>
      <c r="AC136" s="124">
        <v>141645.5</v>
      </c>
      <c r="AD136" s="124">
        <v>879.9</v>
      </c>
      <c r="AE136" s="124">
        <v>14646.9</v>
      </c>
      <c r="AF136" s="124">
        <v>51967.5</v>
      </c>
      <c r="AG136" s="124">
        <v>29519.9</v>
      </c>
      <c r="AH136" s="124">
        <v>22447.599999999999</v>
      </c>
      <c r="AI136" s="124">
        <v>24828.799999999999</v>
      </c>
      <c r="AJ136" s="124">
        <v>2944.5</v>
      </c>
      <c r="AK136" s="124">
        <v>21884.3</v>
      </c>
      <c r="AL136" s="124">
        <v>1000.9</v>
      </c>
      <c r="AM136" s="124">
        <v>20883.400000000001</v>
      </c>
      <c r="AN136" s="124">
        <v>0</v>
      </c>
      <c r="AO136" s="124">
        <v>0</v>
      </c>
      <c r="AP136" s="124">
        <v>0</v>
      </c>
      <c r="AQ136" s="124">
        <v>0</v>
      </c>
      <c r="AR136" s="125">
        <v>-133093.5</v>
      </c>
      <c r="AS136" s="125">
        <v>-166116.99999999994</v>
      </c>
      <c r="AT136" s="125">
        <v>-185061</v>
      </c>
      <c r="AU136" s="123">
        <v>-0.53885073999999999</v>
      </c>
      <c r="AV136" s="125" t="s">
        <v>498</v>
      </c>
      <c r="AW136" s="124" t="s">
        <v>498</v>
      </c>
      <c r="AX136" s="124" t="s">
        <v>498</v>
      </c>
      <c r="AY136" s="126" t="s">
        <v>498</v>
      </c>
      <c r="AZ136" s="124">
        <v>11038905.029896036</v>
      </c>
      <c r="BA136" s="131">
        <v>3236895.8774604416</v>
      </c>
      <c r="BB136" s="126">
        <v>14275800.907356478</v>
      </c>
      <c r="BC136" s="129">
        <v>41.567515236570252</v>
      </c>
      <c r="BD136" s="127">
        <v>13.546482219227208</v>
      </c>
      <c r="BE136" s="127">
        <v>4.4214329661093155</v>
      </c>
      <c r="BF136" s="128">
        <v>28.056768908209467</v>
      </c>
      <c r="BG136" s="157">
        <v>34343647.5</v>
      </c>
    </row>
    <row r="137" spans="1:59" ht="14.5" hidden="1" outlineLevel="1" x14ac:dyDescent="0.25">
      <c r="A137" s="119"/>
      <c r="B137" s="118" t="s">
        <v>460</v>
      </c>
      <c r="C137" s="130">
        <v>562.78</v>
      </c>
      <c r="D137" s="131">
        <v>678747.9</v>
      </c>
      <c r="E137" s="131">
        <v>672863.1</v>
      </c>
      <c r="F137" s="131">
        <v>624228.19999999995</v>
      </c>
      <c r="G137" s="132">
        <v>166270.09999999998</v>
      </c>
      <c r="H137" s="131">
        <v>27750.3</v>
      </c>
      <c r="I137" s="131">
        <v>917</v>
      </c>
      <c r="J137" s="131">
        <v>105189</v>
      </c>
      <c r="K137" s="131">
        <v>32413.8</v>
      </c>
      <c r="L137" s="131">
        <v>161515.4</v>
      </c>
      <c r="M137" s="131">
        <v>144663.4</v>
      </c>
      <c r="N137" s="131">
        <v>3834.2</v>
      </c>
      <c r="O137" s="131">
        <v>147945.1</v>
      </c>
      <c r="P137" s="132">
        <v>48634.9</v>
      </c>
      <c r="Q137" s="131">
        <v>11706</v>
      </c>
      <c r="R137" s="131">
        <v>20521.7</v>
      </c>
      <c r="S137" s="131">
        <v>16407.2</v>
      </c>
      <c r="T137" s="131">
        <v>5884.8</v>
      </c>
      <c r="U137" s="131">
        <v>1003086.7</v>
      </c>
      <c r="V137" s="131">
        <v>930027</v>
      </c>
      <c r="W137" s="131">
        <v>444343.3</v>
      </c>
      <c r="X137" s="131">
        <v>375666.2</v>
      </c>
      <c r="Y137" s="131">
        <v>68677.100000000006</v>
      </c>
      <c r="Z137" s="131">
        <v>13490.1</v>
      </c>
      <c r="AA137" s="131">
        <v>408550.2</v>
      </c>
      <c r="AB137" s="131">
        <v>115362.4</v>
      </c>
      <c r="AC137" s="131">
        <v>275653</v>
      </c>
      <c r="AD137" s="131">
        <v>1181.5999999999999</v>
      </c>
      <c r="AE137" s="131">
        <v>16353.2</v>
      </c>
      <c r="AF137" s="131">
        <v>63643.4</v>
      </c>
      <c r="AG137" s="131">
        <v>41056.400000000001</v>
      </c>
      <c r="AH137" s="131">
        <v>22587</v>
      </c>
      <c r="AI137" s="131">
        <v>73059.7</v>
      </c>
      <c r="AJ137" s="131">
        <v>7001.4</v>
      </c>
      <c r="AK137" s="131">
        <v>66058.3</v>
      </c>
      <c r="AL137" s="131">
        <v>1000.9</v>
      </c>
      <c r="AM137" s="131">
        <v>64570.2</v>
      </c>
      <c r="AN137" s="131">
        <v>0</v>
      </c>
      <c r="AO137" s="131">
        <v>487.2</v>
      </c>
      <c r="AP137" s="131">
        <v>0</v>
      </c>
      <c r="AQ137" s="131">
        <v>0</v>
      </c>
      <c r="AR137" s="132">
        <v>-260695.39999999991</v>
      </c>
      <c r="AS137" s="132">
        <v>-257163.90000000002</v>
      </c>
      <c r="AT137" s="132">
        <v>-324338.79999999993</v>
      </c>
      <c r="AU137" s="130">
        <v>-0.94439240999999996</v>
      </c>
      <c r="AV137" s="132" t="s">
        <v>498</v>
      </c>
      <c r="AW137" s="131" t="s">
        <v>498</v>
      </c>
      <c r="AX137" s="131" t="s">
        <v>498</v>
      </c>
      <c r="AY137" s="133" t="s">
        <v>498</v>
      </c>
      <c r="AZ137" s="131">
        <v>11159378.586089564</v>
      </c>
      <c r="BA137" s="131">
        <v>3260596.7193080727</v>
      </c>
      <c r="BB137" s="133">
        <v>14419975.305397637</v>
      </c>
      <c r="BC137" s="129">
        <v>41.987314554744479</v>
      </c>
      <c r="BD137" s="129">
        <v>7.546007249404374</v>
      </c>
      <c r="BE137" s="129">
        <v>7.2834880574131828</v>
      </c>
      <c r="BF137" s="134">
        <v>25.874415798581353</v>
      </c>
      <c r="BG137" s="155">
        <v>34343647.5</v>
      </c>
    </row>
    <row r="138" spans="1:59" ht="14.5" hidden="1" outlineLevel="1" x14ac:dyDescent="0.25">
      <c r="A138" s="119"/>
      <c r="B138" s="118" t="s">
        <v>461</v>
      </c>
      <c r="C138" s="130">
        <v>562.49</v>
      </c>
      <c r="D138" s="131">
        <v>1195995.5</v>
      </c>
      <c r="E138" s="131">
        <v>1190110.7</v>
      </c>
      <c r="F138" s="131">
        <v>1099051.2</v>
      </c>
      <c r="G138" s="132">
        <v>268749.3</v>
      </c>
      <c r="H138" s="131">
        <v>42489.9</v>
      </c>
      <c r="I138" s="131">
        <v>1395.3</v>
      </c>
      <c r="J138" s="131">
        <v>168487</v>
      </c>
      <c r="K138" s="131">
        <v>56377.1</v>
      </c>
      <c r="L138" s="131">
        <v>401944.9</v>
      </c>
      <c r="M138" s="131">
        <v>206600.2</v>
      </c>
      <c r="N138" s="131">
        <v>5289.5</v>
      </c>
      <c r="O138" s="131">
        <v>216467.3</v>
      </c>
      <c r="P138" s="132">
        <v>91059.5</v>
      </c>
      <c r="Q138" s="131">
        <v>17752.099999999999</v>
      </c>
      <c r="R138" s="131">
        <v>41699.199999999997</v>
      </c>
      <c r="S138" s="131">
        <v>31608.2</v>
      </c>
      <c r="T138" s="131">
        <v>5884.8</v>
      </c>
      <c r="U138" s="131">
        <v>1605764.7</v>
      </c>
      <c r="V138" s="131">
        <v>1497921.8</v>
      </c>
      <c r="W138" s="131">
        <v>609811.4</v>
      </c>
      <c r="X138" s="131">
        <v>509272.6</v>
      </c>
      <c r="Y138" s="131">
        <v>100538.8</v>
      </c>
      <c r="Z138" s="131">
        <v>31468</v>
      </c>
      <c r="AA138" s="131">
        <v>603336.5</v>
      </c>
      <c r="AB138" s="131">
        <v>178845.5</v>
      </c>
      <c r="AC138" s="131">
        <v>406724.6</v>
      </c>
      <c r="AD138" s="131">
        <v>1413.2</v>
      </c>
      <c r="AE138" s="131">
        <v>16353.2</v>
      </c>
      <c r="AF138" s="131">
        <v>253305.9</v>
      </c>
      <c r="AG138" s="131">
        <v>180887.9</v>
      </c>
      <c r="AH138" s="131">
        <v>72418</v>
      </c>
      <c r="AI138" s="131">
        <v>107842.9</v>
      </c>
      <c r="AJ138" s="131">
        <v>11994.5</v>
      </c>
      <c r="AK138" s="131">
        <v>95848.4</v>
      </c>
      <c r="AL138" s="131">
        <v>3053.2</v>
      </c>
      <c r="AM138" s="131">
        <v>91332.9</v>
      </c>
      <c r="AN138" s="131">
        <v>0</v>
      </c>
      <c r="AO138" s="131">
        <v>1462.3</v>
      </c>
      <c r="AP138" s="131">
        <v>0</v>
      </c>
      <c r="AQ138" s="131">
        <v>0</v>
      </c>
      <c r="AR138" s="132">
        <v>-156463.30000000005</v>
      </c>
      <c r="AS138" s="132">
        <v>-307811.10000000009</v>
      </c>
      <c r="AT138" s="132">
        <v>-409769.19999999995</v>
      </c>
      <c r="AU138" s="130">
        <v>-1.1931440900000001</v>
      </c>
      <c r="AV138" s="132" t="s">
        <v>498</v>
      </c>
      <c r="AW138" s="131" t="s">
        <v>498</v>
      </c>
      <c r="AX138" s="131" t="s">
        <v>498</v>
      </c>
      <c r="AY138" s="133" t="s">
        <v>498</v>
      </c>
      <c r="AZ138" s="131">
        <v>11401282.82171198</v>
      </c>
      <c r="BA138" s="131">
        <v>3251889.296745332</v>
      </c>
      <c r="BB138" s="133">
        <v>14653172.118457312</v>
      </c>
      <c r="BC138" s="129">
        <v>42.66632459018021</v>
      </c>
      <c r="BD138" s="129">
        <v>10.983955637404552</v>
      </c>
      <c r="BE138" s="129">
        <v>6.7159839794709644</v>
      </c>
      <c r="BF138" s="134">
        <v>36.571990458679274</v>
      </c>
      <c r="BG138" s="155">
        <v>34343647.5</v>
      </c>
    </row>
    <row r="139" spans="1:59" ht="14.5" hidden="1" outlineLevel="1" x14ac:dyDescent="0.25">
      <c r="A139" s="119"/>
      <c r="B139" s="118" t="s">
        <v>462</v>
      </c>
      <c r="C139" s="130">
        <v>567.21</v>
      </c>
      <c r="D139" s="131">
        <v>1514927.2</v>
      </c>
      <c r="E139" s="131">
        <v>1509042.4</v>
      </c>
      <c r="F139" s="131">
        <v>1405486.6</v>
      </c>
      <c r="G139" s="132">
        <v>351808.89999999997</v>
      </c>
      <c r="H139" s="131">
        <v>54003.6</v>
      </c>
      <c r="I139" s="131">
        <v>1787.7</v>
      </c>
      <c r="J139" s="131">
        <v>218841.8</v>
      </c>
      <c r="K139" s="131">
        <v>77175.8</v>
      </c>
      <c r="L139" s="131">
        <v>490671.8</v>
      </c>
      <c r="M139" s="131">
        <v>266717.59999999998</v>
      </c>
      <c r="N139" s="131">
        <v>10046</v>
      </c>
      <c r="O139" s="131">
        <v>286242.3</v>
      </c>
      <c r="P139" s="132">
        <v>103555.79999999999</v>
      </c>
      <c r="Q139" s="131">
        <v>23751.8</v>
      </c>
      <c r="R139" s="131">
        <v>43221.599999999999</v>
      </c>
      <c r="S139" s="131">
        <v>36582.400000000001</v>
      </c>
      <c r="T139" s="131">
        <v>5884.8</v>
      </c>
      <c r="U139" s="131">
        <v>2085847.2</v>
      </c>
      <c r="V139" s="131">
        <v>1949757.8</v>
      </c>
      <c r="W139" s="131">
        <v>779091.6</v>
      </c>
      <c r="X139" s="131">
        <v>643257</v>
      </c>
      <c r="Y139" s="131">
        <v>135834.6</v>
      </c>
      <c r="Z139" s="131">
        <v>46222.400000000001</v>
      </c>
      <c r="AA139" s="131">
        <v>800349.9</v>
      </c>
      <c r="AB139" s="131">
        <v>239631</v>
      </c>
      <c r="AC139" s="131">
        <v>541907.19999999995</v>
      </c>
      <c r="AD139" s="131">
        <v>2458.5</v>
      </c>
      <c r="AE139" s="131">
        <v>16353.2</v>
      </c>
      <c r="AF139" s="131">
        <v>324093.90000000002</v>
      </c>
      <c r="AG139" s="131">
        <v>230380.6</v>
      </c>
      <c r="AH139" s="131">
        <v>93713.3</v>
      </c>
      <c r="AI139" s="131">
        <v>136089.4</v>
      </c>
      <c r="AJ139" s="131">
        <v>16520.3</v>
      </c>
      <c r="AK139" s="131">
        <v>119569.1</v>
      </c>
      <c r="AL139" s="131">
        <v>3053.2</v>
      </c>
      <c r="AM139" s="131">
        <v>113729.3</v>
      </c>
      <c r="AN139" s="131">
        <v>0</v>
      </c>
      <c r="AO139" s="131">
        <v>2786.6</v>
      </c>
      <c r="AP139" s="131">
        <v>0</v>
      </c>
      <c r="AQ139" s="131">
        <v>0</v>
      </c>
      <c r="AR139" s="132">
        <v>-246826.09999999986</v>
      </c>
      <c r="AS139" s="132">
        <v>-440715.40000000014</v>
      </c>
      <c r="AT139" s="132">
        <v>-570920</v>
      </c>
      <c r="AU139" s="130">
        <v>-1.6623743900000001</v>
      </c>
      <c r="AV139" s="132" t="s">
        <v>498</v>
      </c>
      <c r="AW139" s="131" t="s">
        <v>498</v>
      </c>
      <c r="AX139" s="131" t="s">
        <v>498</v>
      </c>
      <c r="AY139" s="133" t="s">
        <v>498</v>
      </c>
      <c r="AZ139" s="131">
        <v>11564281.290654719</v>
      </c>
      <c r="BA139" s="131">
        <v>3272295.4494994013</v>
      </c>
      <c r="BB139" s="133">
        <v>14836576.740154121</v>
      </c>
      <c r="BC139" s="129">
        <v>43.200352380026381</v>
      </c>
      <c r="BD139" s="129">
        <v>7.0804211683174412</v>
      </c>
      <c r="BE139" s="129">
        <v>6.5244181388289455</v>
      </c>
      <c r="BF139" s="134">
        <v>34.911168843587689</v>
      </c>
      <c r="BG139" s="155">
        <v>34343647.5</v>
      </c>
    </row>
    <row r="140" spans="1:59" ht="14.5" hidden="1" outlineLevel="1" x14ac:dyDescent="0.25">
      <c r="A140" s="119"/>
      <c r="B140" s="118" t="s">
        <v>463</v>
      </c>
      <c r="C140" s="130">
        <v>570.89</v>
      </c>
      <c r="D140" s="131">
        <v>1860445.7</v>
      </c>
      <c r="E140" s="131">
        <v>1854560.9</v>
      </c>
      <c r="F140" s="131">
        <v>1706074.2</v>
      </c>
      <c r="G140" s="132">
        <v>449193.4</v>
      </c>
      <c r="H140" s="131">
        <v>69238.2</v>
      </c>
      <c r="I140" s="131">
        <v>2331.5</v>
      </c>
      <c r="J140" s="131">
        <v>280309.59999999998</v>
      </c>
      <c r="K140" s="131">
        <v>97314.1</v>
      </c>
      <c r="L140" s="131">
        <v>555883.4</v>
      </c>
      <c r="M140" s="131">
        <v>329845.7</v>
      </c>
      <c r="N140" s="131">
        <v>11080.4</v>
      </c>
      <c r="O140" s="131">
        <v>360071.3</v>
      </c>
      <c r="P140" s="132">
        <v>148486.70000000001</v>
      </c>
      <c r="Q140" s="131">
        <v>29254</v>
      </c>
      <c r="R140" s="131">
        <v>47613.1</v>
      </c>
      <c r="S140" s="131">
        <v>71619.600000000006</v>
      </c>
      <c r="T140" s="131">
        <v>5884.8</v>
      </c>
      <c r="U140" s="131">
        <v>2580674.4</v>
      </c>
      <c r="V140" s="131">
        <v>2392222.6</v>
      </c>
      <c r="W140" s="131">
        <v>943412</v>
      </c>
      <c r="X140" s="131">
        <v>778491.8</v>
      </c>
      <c r="Y140" s="131">
        <v>164920.20000000001</v>
      </c>
      <c r="Z140" s="131">
        <v>63960.800000000003</v>
      </c>
      <c r="AA140" s="131">
        <v>1007497.2</v>
      </c>
      <c r="AB140" s="131">
        <v>302373.90000000002</v>
      </c>
      <c r="AC140" s="131">
        <v>683082.3</v>
      </c>
      <c r="AD140" s="131">
        <v>2744.9</v>
      </c>
      <c r="AE140" s="131">
        <v>19296.099999999999</v>
      </c>
      <c r="AF140" s="131">
        <v>377352.6</v>
      </c>
      <c r="AG140" s="131">
        <v>282954.59999999998</v>
      </c>
      <c r="AH140" s="131">
        <v>94398</v>
      </c>
      <c r="AI140" s="131">
        <v>188451.8</v>
      </c>
      <c r="AJ140" s="131">
        <v>20437.3</v>
      </c>
      <c r="AK140" s="131">
        <v>168014.5</v>
      </c>
      <c r="AL140" s="131">
        <v>5072.6000000000004</v>
      </c>
      <c r="AM140" s="131">
        <v>158914.20000000001</v>
      </c>
      <c r="AN140" s="131">
        <v>0</v>
      </c>
      <c r="AO140" s="131">
        <v>4027.7</v>
      </c>
      <c r="AP140" s="131">
        <v>0</v>
      </c>
      <c r="AQ140" s="131">
        <v>0</v>
      </c>
      <c r="AR140" s="132">
        <v>-342876.09999999986</v>
      </c>
      <c r="AS140" s="132">
        <v>-537661.70000000019</v>
      </c>
      <c r="AT140" s="132">
        <v>-720228.7</v>
      </c>
      <c r="AU140" s="130">
        <v>-2.09712349</v>
      </c>
      <c r="AV140" s="132" t="s">
        <v>498</v>
      </c>
      <c r="AW140" s="131" t="s">
        <v>498</v>
      </c>
      <c r="AX140" s="131" t="s">
        <v>498</v>
      </c>
      <c r="AY140" s="133" t="s">
        <v>498</v>
      </c>
      <c r="AZ140" s="131">
        <v>11602046.17532615</v>
      </c>
      <c r="BA140" s="131">
        <v>3301049.3232624694</v>
      </c>
      <c r="BB140" s="133">
        <v>14903095.49858862</v>
      </c>
      <c r="BC140" s="129">
        <v>43.394038150981544</v>
      </c>
      <c r="BD140" s="129">
        <v>8.0734793943072258</v>
      </c>
      <c r="BE140" s="129">
        <v>7.3024245135302621</v>
      </c>
      <c r="BF140" s="134">
        <v>32.582603968807454</v>
      </c>
      <c r="BG140" s="155">
        <v>34343647.5</v>
      </c>
    </row>
    <row r="141" spans="1:59" ht="14.5" hidden="1" outlineLevel="1" x14ac:dyDescent="0.25">
      <c r="A141" s="119"/>
      <c r="B141" s="118" t="s">
        <v>464</v>
      </c>
      <c r="C141" s="130">
        <v>573.4</v>
      </c>
      <c r="D141" s="131">
        <v>2313524.6</v>
      </c>
      <c r="E141" s="131">
        <v>2307639.7999999998</v>
      </c>
      <c r="F141" s="131">
        <v>2129623.6</v>
      </c>
      <c r="G141" s="132">
        <v>541747.6</v>
      </c>
      <c r="H141" s="131">
        <v>84141.2</v>
      </c>
      <c r="I141" s="131">
        <v>2834.1</v>
      </c>
      <c r="J141" s="131">
        <v>340623.3</v>
      </c>
      <c r="K141" s="131">
        <v>114149</v>
      </c>
      <c r="L141" s="131">
        <v>762218.8</v>
      </c>
      <c r="M141" s="131">
        <v>389416.3</v>
      </c>
      <c r="N141" s="131">
        <v>12206.2</v>
      </c>
      <c r="O141" s="131">
        <v>424034.7</v>
      </c>
      <c r="P141" s="132">
        <v>178016.2</v>
      </c>
      <c r="Q141" s="131">
        <v>35470.400000000001</v>
      </c>
      <c r="R141" s="131">
        <v>50517.1</v>
      </c>
      <c r="S141" s="131">
        <v>92028.7</v>
      </c>
      <c r="T141" s="131">
        <v>5884.8</v>
      </c>
      <c r="U141" s="131">
        <v>3119476.3</v>
      </c>
      <c r="V141" s="131">
        <v>2900889.1</v>
      </c>
      <c r="W141" s="131">
        <v>1106893.3999999999</v>
      </c>
      <c r="X141" s="131">
        <v>913740.6</v>
      </c>
      <c r="Y141" s="131">
        <v>193152.8</v>
      </c>
      <c r="Z141" s="131">
        <v>81898.100000000006</v>
      </c>
      <c r="AA141" s="131">
        <v>1213580.8</v>
      </c>
      <c r="AB141" s="131">
        <v>368627.5</v>
      </c>
      <c r="AC141" s="131">
        <v>822706.2</v>
      </c>
      <c r="AD141" s="131">
        <v>2951</v>
      </c>
      <c r="AE141" s="131">
        <v>19296.099999999999</v>
      </c>
      <c r="AF141" s="131">
        <v>498516.8</v>
      </c>
      <c r="AG141" s="131">
        <v>403430.6</v>
      </c>
      <c r="AH141" s="131">
        <v>95086.2</v>
      </c>
      <c r="AI141" s="131">
        <v>218587.2</v>
      </c>
      <c r="AJ141" s="131">
        <v>25581.4</v>
      </c>
      <c r="AK141" s="131">
        <v>193005.8</v>
      </c>
      <c r="AL141" s="131">
        <v>6090.2</v>
      </c>
      <c r="AM141" s="131">
        <v>181400</v>
      </c>
      <c r="AN141" s="131">
        <v>0</v>
      </c>
      <c r="AO141" s="131">
        <v>5515.6</v>
      </c>
      <c r="AP141" s="131">
        <v>0</v>
      </c>
      <c r="AQ141" s="131">
        <v>0</v>
      </c>
      <c r="AR141" s="132">
        <v>-307434.89999999991</v>
      </c>
      <c r="AS141" s="132">
        <v>-593249.30000000028</v>
      </c>
      <c r="AT141" s="132">
        <v>-805951.69999999972</v>
      </c>
      <c r="AU141" s="130">
        <v>-2.34672715</v>
      </c>
      <c r="AV141" s="132" t="s">
        <v>498</v>
      </c>
      <c r="AW141" s="131" t="s">
        <v>498</v>
      </c>
      <c r="AX141" s="131" t="s">
        <v>498</v>
      </c>
      <c r="AY141" s="133" t="s">
        <v>498</v>
      </c>
      <c r="AZ141" s="131">
        <v>11713438.951590979</v>
      </c>
      <c r="BA141" s="131">
        <v>3338693.9169723243</v>
      </c>
      <c r="BB141" s="133">
        <v>15052132.868563304</v>
      </c>
      <c r="BC141" s="129">
        <v>43.827997211313395</v>
      </c>
      <c r="BD141" s="129">
        <v>7.2957079806757585</v>
      </c>
      <c r="BE141" s="129">
        <v>7.0071761724876707</v>
      </c>
      <c r="BF141" s="134">
        <v>35.791244988081459</v>
      </c>
      <c r="BG141" s="155">
        <v>34343647.5</v>
      </c>
    </row>
    <row r="142" spans="1:59" ht="14.5" hidden="1" outlineLevel="1" x14ac:dyDescent="0.25">
      <c r="A142" s="119"/>
      <c r="B142" s="118" t="s">
        <v>465</v>
      </c>
      <c r="C142" s="130">
        <v>574.64</v>
      </c>
      <c r="D142" s="131">
        <v>2635259.6</v>
      </c>
      <c r="E142" s="131">
        <v>2628924.7999999998</v>
      </c>
      <c r="F142" s="131">
        <v>2420997.1</v>
      </c>
      <c r="G142" s="132">
        <v>624046.10000000009</v>
      </c>
      <c r="H142" s="131">
        <v>97991.1</v>
      </c>
      <c r="I142" s="131">
        <v>3275.8</v>
      </c>
      <c r="J142" s="131">
        <v>393427.20000000001</v>
      </c>
      <c r="K142" s="131">
        <v>129352</v>
      </c>
      <c r="L142" s="131">
        <v>854890.8</v>
      </c>
      <c r="M142" s="131">
        <v>448983.7</v>
      </c>
      <c r="N142" s="131">
        <v>13890</v>
      </c>
      <c r="O142" s="131">
        <v>479186.5</v>
      </c>
      <c r="P142" s="132">
        <v>207927.69999999998</v>
      </c>
      <c r="Q142" s="131">
        <v>41454.199999999997</v>
      </c>
      <c r="R142" s="131">
        <v>54763.1</v>
      </c>
      <c r="S142" s="131">
        <v>111710.39999999999</v>
      </c>
      <c r="T142" s="131">
        <v>6334.8</v>
      </c>
      <c r="U142" s="131">
        <v>3592092.3</v>
      </c>
      <c r="V142" s="131">
        <v>3333623.7</v>
      </c>
      <c r="W142" s="131">
        <v>1263700.6000000001</v>
      </c>
      <c r="X142" s="131">
        <v>1048149</v>
      </c>
      <c r="Y142" s="131">
        <v>215551.6</v>
      </c>
      <c r="Z142" s="131">
        <v>100294</v>
      </c>
      <c r="AA142" s="131">
        <v>1410261.1</v>
      </c>
      <c r="AB142" s="131">
        <v>430291.3</v>
      </c>
      <c r="AC142" s="131">
        <v>944856.2</v>
      </c>
      <c r="AD142" s="131">
        <v>3368.4</v>
      </c>
      <c r="AE142" s="131">
        <v>31745.200000000001</v>
      </c>
      <c r="AF142" s="131">
        <v>559368</v>
      </c>
      <c r="AG142" s="131">
        <v>441212.2</v>
      </c>
      <c r="AH142" s="131">
        <v>118155.8</v>
      </c>
      <c r="AI142" s="131">
        <v>257808.4</v>
      </c>
      <c r="AJ142" s="131">
        <v>30523.9</v>
      </c>
      <c r="AK142" s="131">
        <v>227284.5</v>
      </c>
      <c r="AL142" s="131">
        <v>6106.8</v>
      </c>
      <c r="AM142" s="131">
        <v>212465.5</v>
      </c>
      <c r="AN142" s="131">
        <v>0</v>
      </c>
      <c r="AO142" s="131">
        <v>8712.2000000000007</v>
      </c>
      <c r="AP142" s="131">
        <v>0</v>
      </c>
      <c r="AQ142" s="131">
        <v>660.2</v>
      </c>
      <c r="AR142" s="132">
        <v>-397464.69999999972</v>
      </c>
      <c r="AS142" s="132">
        <v>-704698.90000000037</v>
      </c>
      <c r="AT142" s="132">
        <v>-956832.69999999972</v>
      </c>
      <c r="AU142" s="130">
        <v>-2.7860543899999999</v>
      </c>
      <c r="AV142" s="132" t="s">
        <v>498</v>
      </c>
      <c r="AW142" s="131" t="s">
        <v>498</v>
      </c>
      <c r="AX142" s="131" t="s">
        <v>498</v>
      </c>
      <c r="AY142" s="133" t="s">
        <v>498</v>
      </c>
      <c r="AZ142" s="131">
        <v>11768153.562155239</v>
      </c>
      <c r="BA142" s="131">
        <v>3363440.9934187173</v>
      </c>
      <c r="BB142" s="133">
        <v>15131594.555573957</v>
      </c>
      <c r="BC142" s="129">
        <v>44.05936951098149</v>
      </c>
      <c r="BD142" s="129">
        <v>5.4876747628465727</v>
      </c>
      <c r="BE142" s="129">
        <v>7.1771095636935609</v>
      </c>
      <c r="BF142" s="134">
        <v>35.311516895249483</v>
      </c>
      <c r="BG142" s="155">
        <v>34343647.5</v>
      </c>
    </row>
    <row r="143" spans="1:59" ht="14.5" hidden="1" outlineLevel="1" x14ac:dyDescent="0.25">
      <c r="A143" s="119"/>
      <c r="B143" s="118" t="s">
        <v>466</v>
      </c>
      <c r="C143" s="130">
        <v>577.07000000000005</v>
      </c>
      <c r="D143" s="131">
        <v>2936127.8</v>
      </c>
      <c r="E143" s="131">
        <v>2929793</v>
      </c>
      <c r="F143" s="131">
        <v>2705512.2</v>
      </c>
      <c r="G143" s="132">
        <v>713530</v>
      </c>
      <c r="H143" s="131">
        <v>112988.3</v>
      </c>
      <c r="I143" s="131">
        <v>3732.5</v>
      </c>
      <c r="J143" s="131">
        <v>451668</v>
      </c>
      <c r="K143" s="131">
        <v>145141.20000000001</v>
      </c>
      <c r="L143" s="131">
        <v>919546.7</v>
      </c>
      <c r="M143" s="131">
        <v>511642.8</v>
      </c>
      <c r="N143" s="131">
        <v>17777.2</v>
      </c>
      <c r="O143" s="131">
        <v>543015.5</v>
      </c>
      <c r="P143" s="132">
        <v>224280.8</v>
      </c>
      <c r="Q143" s="131">
        <v>47073.3</v>
      </c>
      <c r="R143" s="131">
        <v>56786.1</v>
      </c>
      <c r="S143" s="131">
        <v>120421.4</v>
      </c>
      <c r="T143" s="131">
        <v>6334.8</v>
      </c>
      <c r="U143" s="131">
        <v>3994802.9</v>
      </c>
      <c r="V143" s="131">
        <v>3714789</v>
      </c>
      <c r="W143" s="131">
        <v>1433914.9</v>
      </c>
      <c r="X143" s="131">
        <v>1181622.3</v>
      </c>
      <c r="Y143" s="131">
        <v>252292.6</v>
      </c>
      <c r="Z143" s="131">
        <v>115496.1</v>
      </c>
      <c r="AA143" s="131">
        <v>1595221.8</v>
      </c>
      <c r="AB143" s="131">
        <v>492796</v>
      </c>
      <c r="AC143" s="131">
        <v>1066311</v>
      </c>
      <c r="AD143" s="131">
        <v>4369.3999999999996</v>
      </c>
      <c r="AE143" s="131">
        <v>31745.4</v>
      </c>
      <c r="AF143" s="131">
        <v>570156.19999999995</v>
      </c>
      <c r="AG143" s="131">
        <v>448743.5</v>
      </c>
      <c r="AH143" s="131">
        <v>121412.7</v>
      </c>
      <c r="AI143" s="131">
        <v>279353.7</v>
      </c>
      <c r="AJ143" s="131">
        <v>36133.4</v>
      </c>
      <c r="AK143" s="131">
        <v>243220.3</v>
      </c>
      <c r="AL143" s="131">
        <v>7082.3</v>
      </c>
      <c r="AM143" s="131">
        <v>225471</v>
      </c>
      <c r="AN143" s="131">
        <v>0</v>
      </c>
      <c r="AO143" s="131">
        <v>10667</v>
      </c>
      <c r="AP143" s="131">
        <v>0</v>
      </c>
      <c r="AQ143" s="131">
        <v>660.2</v>
      </c>
      <c r="AR143" s="132">
        <v>-488518.90000000037</v>
      </c>
      <c r="AS143" s="132">
        <v>-784996</v>
      </c>
      <c r="AT143" s="132">
        <v>-1058675.1000000001</v>
      </c>
      <c r="AU143" s="130">
        <v>-3.0825936600000001</v>
      </c>
      <c r="AV143" s="132" t="s">
        <v>498</v>
      </c>
      <c r="AW143" s="131" t="s">
        <v>498</v>
      </c>
      <c r="AX143" s="131" t="s">
        <v>498</v>
      </c>
      <c r="AY143" s="133" t="s">
        <v>498</v>
      </c>
      <c r="AZ143" s="131">
        <v>11950465.773689829</v>
      </c>
      <c r="BA143" s="131">
        <v>3374183.7597614005</v>
      </c>
      <c r="BB143" s="133">
        <v>15324649.533451229</v>
      </c>
      <c r="BC143" s="129">
        <v>44.621496692950949</v>
      </c>
      <c r="BD143" s="129">
        <v>5.4526811366845784</v>
      </c>
      <c r="BE143" s="129">
        <v>6.9929282368349135</v>
      </c>
      <c r="BF143" s="134">
        <v>33.987897005232497</v>
      </c>
      <c r="BG143" s="155">
        <v>34343647.5</v>
      </c>
    </row>
    <row r="144" spans="1:59" ht="14.5" hidden="1" outlineLevel="1" x14ac:dyDescent="0.25">
      <c r="A144" s="119"/>
      <c r="B144" s="118" t="s">
        <v>467</v>
      </c>
      <c r="C144" s="130">
        <v>572.32000000000005</v>
      </c>
      <c r="D144" s="131">
        <v>3387042.8</v>
      </c>
      <c r="E144" s="131">
        <v>3380708</v>
      </c>
      <c r="F144" s="131">
        <v>3121504.9</v>
      </c>
      <c r="G144" s="132">
        <v>802345.89999999991</v>
      </c>
      <c r="H144" s="131">
        <v>127479.1</v>
      </c>
      <c r="I144" s="131">
        <v>4201.8</v>
      </c>
      <c r="J144" s="131">
        <v>507037.2</v>
      </c>
      <c r="K144" s="131">
        <v>163627.79999999999</v>
      </c>
      <c r="L144" s="131">
        <v>1116478.3999999999</v>
      </c>
      <c r="M144" s="131">
        <v>571916.80000000005</v>
      </c>
      <c r="N144" s="131">
        <v>18724.2</v>
      </c>
      <c r="O144" s="131">
        <v>612039.6</v>
      </c>
      <c r="P144" s="132">
        <v>259203.09999999998</v>
      </c>
      <c r="Q144" s="131">
        <v>52936.5</v>
      </c>
      <c r="R144" s="131">
        <v>58662.3</v>
      </c>
      <c r="S144" s="131">
        <v>147604.29999999999</v>
      </c>
      <c r="T144" s="131">
        <v>6334.8</v>
      </c>
      <c r="U144" s="131">
        <v>4697898.7</v>
      </c>
      <c r="V144" s="131">
        <v>4353454.5</v>
      </c>
      <c r="W144" s="131">
        <v>1618924.9</v>
      </c>
      <c r="X144" s="131">
        <v>1324772.6000000001</v>
      </c>
      <c r="Y144" s="131">
        <v>294152.3</v>
      </c>
      <c r="Z144" s="131">
        <v>136959.1</v>
      </c>
      <c r="AA144" s="131">
        <v>1811062.7</v>
      </c>
      <c r="AB144" s="131">
        <v>553605.69999999995</v>
      </c>
      <c r="AC144" s="131">
        <v>1218259.5</v>
      </c>
      <c r="AD144" s="131">
        <v>4508.8</v>
      </c>
      <c r="AE144" s="131">
        <v>34688.699999999997</v>
      </c>
      <c r="AF144" s="131">
        <v>786507.8</v>
      </c>
      <c r="AG144" s="131">
        <v>615821.5</v>
      </c>
      <c r="AH144" s="131">
        <v>170686.3</v>
      </c>
      <c r="AI144" s="131">
        <v>343784</v>
      </c>
      <c r="AJ144" s="131">
        <v>43532.2</v>
      </c>
      <c r="AK144" s="131">
        <v>300251.8</v>
      </c>
      <c r="AL144" s="131">
        <v>9252.6</v>
      </c>
      <c r="AM144" s="131">
        <v>272747.5</v>
      </c>
      <c r="AN144" s="131">
        <v>0</v>
      </c>
      <c r="AO144" s="131">
        <v>18251.7</v>
      </c>
      <c r="AP144" s="131">
        <v>0</v>
      </c>
      <c r="AQ144" s="131">
        <v>660.2</v>
      </c>
      <c r="AR144" s="132">
        <v>-524348.10000000056</v>
      </c>
      <c r="AS144" s="132">
        <v>-972746.5</v>
      </c>
      <c r="AT144" s="132">
        <v>-1310855.9000000004</v>
      </c>
      <c r="AU144" s="130">
        <v>-3.8168802500000001</v>
      </c>
      <c r="AV144" s="132" t="s">
        <v>498</v>
      </c>
      <c r="AW144" s="131" t="s">
        <v>498</v>
      </c>
      <c r="AX144" s="131" t="s">
        <v>498</v>
      </c>
      <c r="AY144" s="133" t="s">
        <v>498</v>
      </c>
      <c r="AZ144" s="131">
        <v>12210630.023283239</v>
      </c>
      <c r="BA144" s="131">
        <v>3346439.86070011</v>
      </c>
      <c r="BB144" s="133">
        <v>15557069.883983349</v>
      </c>
      <c r="BC144" s="129">
        <v>45.298245866235817</v>
      </c>
      <c r="BD144" s="129">
        <v>5.7542342103361621</v>
      </c>
      <c r="BE144" s="129">
        <v>7.3178248820052252</v>
      </c>
      <c r="BF144" s="134">
        <v>35.767312106413804</v>
      </c>
      <c r="BG144" s="155">
        <v>34343647.5</v>
      </c>
    </row>
    <row r="145" spans="1:59" ht="14.5" hidden="1" outlineLevel="1" x14ac:dyDescent="0.25">
      <c r="A145" s="119"/>
      <c r="B145" s="118" t="s">
        <v>468</v>
      </c>
      <c r="C145" s="130">
        <v>570.12</v>
      </c>
      <c r="D145" s="131">
        <v>3714586.2</v>
      </c>
      <c r="E145" s="131">
        <v>3707772.3</v>
      </c>
      <c r="F145" s="131">
        <v>3430940.2</v>
      </c>
      <c r="G145" s="132">
        <v>902824.40000000014</v>
      </c>
      <c r="H145" s="131">
        <v>145072.79999999999</v>
      </c>
      <c r="I145" s="131">
        <v>4708</v>
      </c>
      <c r="J145" s="131">
        <v>571098.80000000005</v>
      </c>
      <c r="K145" s="131">
        <v>181944.8</v>
      </c>
      <c r="L145" s="131">
        <v>1211204.8999999999</v>
      </c>
      <c r="M145" s="131">
        <v>628993</v>
      </c>
      <c r="N145" s="131">
        <v>19511.900000000001</v>
      </c>
      <c r="O145" s="131">
        <v>668406</v>
      </c>
      <c r="P145" s="132">
        <v>276832.09999999998</v>
      </c>
      <c r="Q145" s="131">
        <v>58919.4</v>
      </c>
      <c r="R145" s="131">
        <v>61845.7</v>
      </c>
      <c r="S145" s="131">
        <v>156067</v>
      </c>
      <c r="T145" s="131">
        <v>6813.9</v>
      </c>
      <c r="U145" s="131">
        <v>5242557.9000000004</v>
      </c>
      <c r="V145" s="131">
        <v>4871894.5999999996</v>
      </c>
      <c r="W145" s="131">
        <v>1795764.5</v>
      </c>
      <c r="X145" s="131">
        <v>1477101.9</v>
      </c>
      <c r="Y145" s="131">
        <v>318662.59999999998</v>
      </c>
      <c r="Z145" s="131">
        <v>153623.9</v>
      </c>
      <c r="AA145" s="131">
        <v>2063650</v>
      </c>
      <c r="AB145" s="131">
        <v>614108.69999999995</v>
      </c>
      <c r="AC145" s="131">
        <v>1409777.9</v>
      </c>
      <c r="AD145" s="131">
        <v>5074.7</v>
      </c>
      <c r="AE145" s="131">
        <v>34688.699999999997</v>
      </c>
      <c r="AF145" s="131">
        <v>858856.2</v>
      </c>
      <c r="AG145" s="131">
        <v>666001</v>
      </c>
      <c r="AH145" s="131">
        <v>192855.2</v>
      </c>
      <c r="AI145" s="131">
        <v>370003.1</v>
      </c>
      <c r="AJ145" s="131">
        <v>50164.3</v>
      </c>
      <c r="AK145" s="131">
        <v>319838.8</v>
      </c>
      <c r="AL145" s="131">
        <v>10253.5</v>
      </c>
      <c r="AM145" s="131">
        <v>286622.5</v>
      </c>
      <c r="AN145" s="131">
        <v>114</v>
      </c>
      <c r="AO145" s="131">
        <v>22848.799999999999</v>
      </c>
      <c r="AP145" s="131">
        <v>0</v>
      </c>
      <c r="AQ145" s="131">
        <v>660.2</v>
      </c>
      <c r="AR145" s="132">
        <v>-669115.5</v>
      </c>
      <c r="AS145" s="132">
        <v>-1164122.2999999998</v>
      </c>
      <c r="AT145" s="132">
        <v>-1527971.7000000002</v>
      </c>
      <c r="AU145" s="130">
        <v>-4.4490664500000001</v>
      </c>
      <c r="AV145" s="132" t="s">
        <v>498</v>
      </c>
      <c r="AW145" s="131" t="s">
        <v>498</v>
      </c>
      <c r="AX145" s="131" t="s">
        <v>498</v>
      </c>
      <c r="AY145" s="133" t="s">
        <v>498</v>
      </c>
      <c r="AZ145" s="131">
        <v>12269264.074325686</v>
      </c>
      <c r="BA145" s="131">
        <v>3327283.0024955338</v>
      </c>
      <c r="BB145" s="133">
        <v>15596547.076821219</v>
      </c>
      <c r="BC145" s="129">
        <v>45.41319344959274</v>
      </c>
      <c r="BD145" s="129">
        <v>5.1896044159877919</v>
      </c>
      <c r="BE145" s="129">
        <v>7.0576826628848481</v>
      </c>
      <c r="BF145" s="134">
        <v>35.302419435931867</v>
      </c>
      <c r="BG145" s="155">
        <v>34343647.5</v>
      </c>
    </row>
    <row r="146" spans="1:59" ht="14.5" hidden="1" outlineLevel="1" x14ac:dyDescent="0.25">
      <c r="A146" s="119"/>
      <c r="B146" s="118" t="s">
        <v>469</v>
      </c>
      <c r="C146" s="130">
        <v>566.39</v>
      </c>
      <c r="D146" s="131">
        <v>4087432.2</v>
      </c>
      <c r="E146" s="131">
        <v>4080618.3</v>
      </c>
      <c r="F146" s="131">
        <v>3763394.8</v>
      </c>
      <c r="G146" s="132">
        <v>1017107.8</v>
      </c>
      <c r="H146" s="131">
        <v>163723.20000000001</v>
      </c>
      <c r="I146" s="131">
        <v>5225.2</v>
      </c>
      <c r="J146" s="131">
        <v>642787.30000000005</v>
      </c>
      <c r="K146" s="131">
        <v>205372.1</v>
      </c>
      <c r="L146" s="131">
        <v>1287104.3999999999</v>
      </c>
      <c r="M146" s="131">
        <v>688453</v>
      </c>
      <c r="N146" s="131">
        <v>20585.7</v>
      </c>
      <c r="O146" s="131">
        <v>750143.9</v>
      </c>
      <c r="P146" s="132">
        <v>317223.5</v>
      </c>
      <c r="Q146" s="131">
        <v>64501</v>
      </c>
      <c r="R146" s="131">
        <v>68327.899999999994</v>
      </c>
      <c r="S146" s="131">
        <v>184394.6</v>
      </c>
      <c r="T146" s="131">
        <v>6813.9</v>
      </c>
      <c r="U146" s="131">
        <v>5740312.9000000004</v>
      </c>
      <c r="V146" s="131">
        <v>5304640.0999999996</v>
      </c>
      <c r="W146" s="131">
        <v>1961986.6</v>
      </c>
      <c r="X146" s="131">
        <v>1614003.2</v>
      </c>
      <c r="Y146" s="131">
        <v>347983.4</v>
      </c>
      <c r="Z146" s="131">
        <v>171502.5</v>
      </c>
      <c r="AA146" s="131">
        <v>2251986.9</v>
      </c>
      <c r="AB146" s="131">
        <v>680129.5</v>
      </c>
      <c r="AC146" s="131">
        <v>1529195.7</v>
      </c>
      <c r="AD146" s="131">
        <v>5396.5</v>
      </c>
      <c r="AE146" s="131">
        <v>37265.199999999997</v>
      </c>
      <c r="AF146" s="131">
        <v>919164.1</v>
      </c>
      <c r="AG146" s="131">
        <v>725652.1</v>
      </c>
      <c r="AH146" s="131">
        <v>193512</v>
      </c>
      <c r="AI146" s="131">
        <v>435012.6</v>
      </c>
      <c r="AJ146" s="131">
        <v>63455.7</v>
      </c>
      <c r="AK146" s="131">
        <v>371556.9</v>
      </c>
      <c r="AL146" s="131">
        <v>10660.1</v>
      </c>
      <c r="AM146" s="131">
        <v>329948.40000000002</v>
      </c>
      <c r="AN146" s="131">
        <v>949.1</v>
      </c>
      <c r="AO146" s="131">
        <v>29999.3</v>
      </c>
      <c r="AP146" s="131">
        <v>0</v>
      </c>
      <c r="AQ146" s="131">
        <v>660.2</v>
      </c>
      <c r="AR146" s="132">
        <v>-733716.60000000056</v>
      </c>
      <c r="AS146" s="132">
        <v>-1224021.7999999998</v>
      </c>
      <c r="AT146" s="132">
        <v>-1652880.7000000002</v>
      </c>
      <c r="AU146" s="130">
        <v>-4.8127698099999998</v>
      </c>
      <c r="AV146" s="132" t="s">
        <v>498</v>
      </c>
      <c r="AW146" s="131" t="s">
        <v>498</v>
      </c>
      <c r="AX146" s="131" t="s">
        <v>498</v>
      </c>
      <c r="AY146" s="133" t="s">
        <v>498</v>
      </c>
      <c r="AZ146" s="131">
        <v>12329979.870787239</v>
      </c>
      <c r="BA146" s="131">
        <v>3326321.2360860682</v>
      </c>
      <c r="BB146" s="133">
        <v>15656301.106873307</v>
      </c>
      <c r="BC146" s="129">
        <v>45.587182045451954</v>
      </c>
      <c r="BD146" s="129">
        <v>5.3766213435947119</v>
      </c>
      <c r="BE146" s="129">
        <v>7.5782036202242553</v>
      </c>
      <c r="BF146" s="134">
        <v>34.200621205088552</v>
      </c>
      <c r="BG146" s="155">
        <v>34343647.5</v>
      </c>
    </row>
    <row r="147" spans="1:59" ht="14.5" collapsed="1" x14ac:dyDescent="0.25">
      <c r="A147" s="120">
        <v>2017</v>
      </c>
      <c r="B147" s="118" t="s">
        <v>470</v>
      </c>
      <c r="C147" s="135">
        <v>570.49</v>
      </c>
      <c r="D147" s="136">
        <v>4742918.5</v>
      </c>
      <c r="E147" s="136">
        <v>4735623.9000000004</v>
      </c>
      <c r="F147" s="136">
        <v>4390059.4000000004</v>
      </c>
      <c r="G147" s="137">
        <v>1104723.8</v>
      </c>
      <c r="H147" s="136">
        <v>179188</v>
      </c>
      <c r="I147" s="136">
        <v>5638.5</v>
      </c>
      <c r="J147" s="136">
        <v>698263.1</v>
      </c>
      <c r="K147" s="136">
        <v>221634.2</v>
      </c>
      <c r="L147" s="136">
        <v>1562060.3</v>
      </c>
      <c r="M147" s="136">
        <v>755085.5</v>
      </c>
      <c r="N147" s="136">
        <v>22140.5</v>
      </c>
      <c r="O147" s="136">
        <v>946049.3</v>
      </c>
      <c r="P147" s="137">
        <v>345564.5</v>
      </c>
      <c r="Q147" s="136">
        <v>70310.7</v>
      </c>
      <c r="R147" s="136">
        <v>74938.7</v>
      </c>
      <c r="S147" s="136">
        <v>200315.1</v>
      </c>
      <c r="T147" s="136">
        <v>7294.6</v>
      </c>
      <c r="U147" s="136">
        <v>6764020.2000000002</v>
      </c>
      <c r="V147" s="136">
        <v>6114075.0999999996</v>
      </c>
      <c r="W147" s="136">
        <v>2290203.5</v>
      </c>
      <c r="X147" s="136">
        <v>1897242.2</v>
      </c>
      <c r="Y147" s="136">
        <v>392961.3</v>
      </c>
      <c r="Z147" s="136">
        <v>216985.4</v>
      </c>
      <c r="AA147" s="136">
        <v>2584538.7000000002</v>
      </c>
      <c r="AB147" s="136">
        <v>801193</v>
      </c>
      <c r="AC147" s="136">
        <v>1731163.1</v>
      </c>
      <c r="AD147" s="136">
        <v>5819.8</v>
      </c>
      <c r="AE147" s="136">
        <v>46362.8</v>
      </c>
      <c r="AF147" s="136">
        <v>1022347.5</v>
      </c>
      <c r="AG147" s="136">
        <v>828127.1</v>
      </c>
      <c r="AH147" s="136">
        <v>194220.4</v>
      </c>
      <c r="AI147" s="136">
        <v>649282.19999999995</v>
      </c>
      <c r="AJ147" s="136">
        <v>98445.7</v>
      </c>
      <c r="AK147" s="136">
        <v>550836.5</v>
      </c>
      <c r="AL147" s="136">
        <v>18580.3</v>
      </c>
      <c r="AM147" s="136">
        <v>470275.8</v>
      </c>
      <c r="AN147" s="136">
        <v>1568.7</v>
      </c>
      <c r="AO147" s="136">
        <v>60411.7</v>
      </c>
      <c r="AP147" s="136">
        <v>0</v>
      </c>
      <c r="AQ147" s="136">
        <v>662.9</v>
      </c>
      <c r="AR147" s="137">
        <v>-998754.20000000019</v>
      </c>
      <c r="AS147" s="137">
        <v>-1378451.1999999993</v>
      </c>
      <c r="AT147" s="137">
        <v>-2021101.7000000002</v>
      </c>
      <c r="AU147" s="135">
        <v>-5.8849360700000002</v>
      </c>
      <c r="AV147" s="137" t="s">
        <v>498</v>
      </c>
      <c r="AW147" s="136" t="s">
        <v>498</v>
      </c>
      <c r="AX147" s="136" t="s">
        <v>498</v>
      </c>
      <c r="AY147" s="138" t="s">
        <v>498</v>
      </c>
      <c r="AZ147" s="136">
        <v>12692640.182747636</v>
      </c>
      <c r="BA147" s="136">
        <v>3373923.0970827513</v>
      </c>
      <c r="BB147" s="138">
        <v>16066563.279830387</v>
      </c>
      <c r="BC147" s="139">
        <v>46.781761546528763</v>
      </c>
      <c r="BD147" s="139">
        <v>3.8919653939813559</v>
      </c>
      <c r="BE147" s="139">
        <v>9.5981274168873512</v>
      </c>
      <c r="BF147" s="140">
        <v>35.575261036153584</v>
      </c>
      <c r="BG147" s="156">
        <v>34343647.5</v>
      </c>
    </row>
    <row r="148" spans="1:59" ht="14.5" hidden="1" outlineLevel="1" x14ac:dyDescent="0.25">
      <c r="A148" s="117"/>
      <c r="B148" s="118" t="s">
        <v>459</v>
      </c>
      <c r="C148" s="123">
        <v>572.05999999999995</v>
      </c>
      <c r="D148" s="124">
        <v>384518.9</v>
      </c>
      <c r="E148" s="124">
        <v>384518.9</v>
      </c>
      <c r="F148" s="124">
        <v>374171.2</v>
      </c>
      <c r="G148" s="125">
        <v>87880.2</v>
      </c>
      <c r="H148" s="124">
        <v>14618.5</v>
      </c>
      <c r="I148" s="124">
        <v>478</v>
      </c>
      <c r="J148" s="124">
        <v>57039</v>
      </c>
      <c r="K148" s="124">
        <v>15744.7</v>
      </c>
      <c r="L148" s="124">
        <v>101683.8</v>
      </c>
      <c r="M148" s="124">
        <v>80562.100000000006</v>
      </c>
      <c r="N148" s="124">
        <v>2155.4</v>
      </c>
      <c r="O148" s="124">
        <v>101889.7</v>
      </c>
      <c r="P148" s="125">
        <v>10347.699999999999</v>
      </c>
      <c r="Q148" s="124">
        <v>8031.9</v>
      </c>
      <c r="R148" s="124">
        <v>1985.9</v>
      </c>
      <c r="S148" s="124">
        <v>329.9</v>
      </c>
      <c r="T148" s="124">
        <v>0</v>
      </c>
      <c r="U148" s="124">
        <v>605524.80000000005</v>
      </c>
      <c r="V148" s="124">
        <v>599697</v>
      </c>
      <c r="W148" s="124">
        <v>287367.7</v>
      </c>
      <c r="X148" s="124">
        <v>261666.6</v>
      </c>
      <c r="Y148" s="124">
        <v>25701.1</v>
      </c>
      <c r="Z148" s="124">
        <v>3382.1</v>
      </c>
      <c r="AA148" s="124">
        <v>233385.2</v>
      </c>
      <c r="AB148" s="124">
        <v>57167.6</v>
      </c>
      <c r="AC148" s="124">
        <v>175375.8</v>
      </c>
      <c r="AD148" s="124">
        <v>841.8</v>
      </c>
      <c r="AE148" s="124">
        <v>0</v>
      </c>
      <c r="AF148" s="124">
        <v>75562</v>
      </c>
      <c r="AG148" s="124">
        <v>52647.3</v>
      </c>
      <c r="AH148" s="124">
        <v>22914.7</v>
      </c>
      <c r="AI148" s="124">
        <v>5827.8</v>
      </c>
      <c r="AJ148" s="124">
        <v>1665.5</v>
      </c>
      <c r="AK148" s="124">
        <v>4162.3</v>
      </c>
      <c r="AL148" s="124">
        <v>359.4</v>
      </c>
      <c r="AM148" s="124">
        <v>3802.8</v>
      </c>
      <c r="AN148" s="124">
        <v>0.1</v>
      </c>
      <c r="AO148" s="124">
        <v>0</v>
      </c>
      <c r="AP148" s="124">
        <v>0</v>
      </c>
      <c r="AQ148" s="124">
        <v>0</v>
      </c>
      <c r="AR148" s="125">
        <v>-145443.90000000002</v>
      </c>
      <c r="AS148" s="125">
        <v>-215178.09999999998</v>
      </c>
      <c r="AT148" s="125">
        <v>-221005.90000000002</v>
      </c>
      <c r="AU148" s="123">
        <v>-0.61448360999999996</v>
      </c>
      <c r="AV148" s="125" t="s">
        <v>498</v>
      </c>
      <c r="AW148" s="124" t="s">
        <v>498</v>
      </c>
      <c r="AX148" s="124" t="s">
        <v>498</v>
      </c>
      <c r="AY148" s="126" t="s">
        <v>498</v>
      </c>
      <c r="AZ148" s="124">
        <v>12824705.627474189</v>
      </c>
      <c r="BA148" s="131">
        <v>3388318.2134314948</v>
      </c>
      <c r="BB148" s="126">
        <v>16213023.840905683</v>
      </c>
      <c r="BC148" s="129">
        <f t="shared" ref="BC148:BC171" si="0">+BB148/BG148*100</f>
        <v>45.01777169484231</v>
      </c>
      <c r="BD148" s="127">
        <v>3.7530588109269791</v>
      </c>
      <c r="BE148" s="127">
        <v>0.96243787207394316</v>
      </c>
      <c r="BF148" s="128">
        <v>27.175742013281624</v>
      </c>
      <c r="BG148" s="157">
        <v>36014718.700000003</v>
      </c>
    </row>
    <row r="149" spans="1:59" ht="14.5" hidden="1" outlineLevel="1" x14ac:dyDescent="0.25">
      <c r="A149" s="119"/>
      <c r="B149" s="118" t="s">
        <v>460</v>
      </c>
      <c r="C149" s="130">
        <v>570.11</v>
      </c>
      <c r="D149" s="131">
        <v>682883.1</v>
      </c>
      <c r="E149" s="131">
        <v>682883.1</v>
      </c>
      <c r="F149" s="131">
        <v>652464.4</v>
      </c>
      <c r="G149" s="132">
        <v>169022.9</v>
      </c>
      <c r="H149" s="131">
        <v>28250.400000000001</v>
      </c>
      <c r="I149" s="131">
        <v>898.5</v>
      </c>
      <c r="J149" s="131">
        <v>108728.6</v>
      </c>
      <c r="K149" s="131">
        <v>31145.4</v>
      </c>
      <c r="L149" s="131">
        <v>170574.5</v>
      </c>
      <c r="M149" s="131">
        <v>147215.1</v>
      </c>
      <c r="N149" s="131">
        <v>3571.4</v>
      </c>
      <c r="O149" s="131">
        <v>162080.5</v>
      </c>
      <c r="P149" s="132">
        <v>30418.7</v>
      </c>
      <c r="Q149" s="131">
        <v>13646.2</v>
      </c>
      <c r="R149" s="131">
        <v>4351</v>
      </c>
      <c r="S149" s="131">
        <v>12421.5</v>
      </c>
      <c r="T149" s="131">
        <v>0</v>
      </c>
      <c r="U149" s="131">
        <v>1030784.9</v>
      </c>
      <c r="V149" s="131">
        <v>1002406.8</v>
      </c>
      <c r="W149" s="131">
        <v>478477.3</v>
      </c>
      <c r="X149" s="131">
        <v>400882.9</v>
      </c>
      <c r="Y149" s="131">
        <v>77594.399999999994</v>
      </c>
      <c r="Z149" s="131">
        <v>14473.2</v>
      </c>
      <c r="AA149" s="131">
        <v>422280.8</v>
      </c>
      <c r="AB149" s="131">
        <v>117898.1</v>
      </c>
      <c r="AC149" s="131">
        <v>299272.90000000002</v>
      </c>
      <c r="AD149" s="131">
        <v>1246</v>
      </c>
      <c r="AE149" s="131">
        <v>3863.8</v>
      </c>
      <c r="AF149" s="131">
        <v>87175.5</v>
      </c>
      <c r="AG149" s="131">
        <v>63222.6</v>
      </c>
      <c r="AH149" s="131">
        <v>23952.9</v>
      </c>
      <c r="AI149" s="131">
        <v>28378.1</v>
      </c>
      <c r="AJ149" s="131">
        <v>4662.6000000000004</v>
      </c>
      <c r="AK149" s="131">
        <v>23715.5</v>
      </c>
      <c r="AL149" s="131">
        <v>2028.7</v>
      </c>
      <c r="AM149" s="131">
        <v>21473.5</v>
      </c>
      <c r="AN149" s="131">
        <v>0</v>
      </c>
      <c r="AO149" s="131">
        <v>213.3</v>
      </c>
      <c r="AP149" s="131">
        <v>0</v>
      </c>
      <c r="AQ149" s="131">
        <v>0</v>
      </c>
      <c r="AR149" s="132">
        <v>-260726.30000000005</v>
      </c>
      <c r="AS149" s="132">
        <v>-319523.70000000007</v>
      </c>
      <c r="AT149" s="132">
        <v>-347901.80000000005</v>
      </c>
      <c r="AU149" s="130">
        <v>-0.96730428000000002</v>
      </c>
      <c r="AV149" s="132" t="s">
        <v>498</v>
      </c>
      <c r="AW149" s="131" t="s">
        <v>498</v>
      </c>
      <c r="AX149" s="131" t="s">
        <v>498</v>
      </c>
      <c r="AY149" s="133" t="s">
        <v>498</v>
      </c>
      <c r="AZ149" s="131">
        <v>12964370.780340359</v>
      </c>
      <c r="BA149" s="131">
        <v>3383981.3214510889</v>
      </c>
      <c r="BB149" s="133">
        <v>16348352.101791447</v>
      </c>
      <c r="BC149" s="129">
        <f t="shared" si="0"/>
        <v>45.393529900849806</v>
      </c>
      <c r="BD149" s="129">
        <v>1.4891587902502001</v>
      </c>
      <c r="BE149" s="129">
        <v>2.7530574031497745</v>
      </c>
      <c r="BF149" s="134">
        <v>26.143112175928678</v>
      </c>
      <c r="BG149" s="155">
        <v>36014718.700000003</v>
      </c>
    </row>
    <row r="150" spans="1:59" ht="14.5" hidden="1" outlineLevel="1" x14ac:dyDescent="0.25">
      <c r="A150" s="119"/>
      <c r="B150" s="118" t="s">
        <v>461</v>
      </c>
      <c r="C150" s="130">
        <v>566.66999999999996</v>
      </c>
      <c r="D150" s="131">
        <v>1180127.8999999999</v>
      </c>
      <c r="E150" s="131">
        <v>1179610</v>
      </c>
      <c r="F150" s="131">
        <v>1114474.1000000001</v>
      </c>
      <c r="G150" s="132">
        <v>258113.8</v>
      </c>
      <c r="H150" s="131">
        <v>41428.300000000003</v>
      </c>
      <c r="I150" s="131">
        <v>1362.7</v>
      </c>
      <c r="J150" s="131">
        <v>164849.79999999999</v>
      </c>
      <c r="K150" s="131">
        <v>50473</v>
      </c>
      <c r="L150" s="131">
        <v>416444.1</v>
      </c>
      <c r="M150" s="131">
        <v>209252.8</v>
      </c>
      <c r="N150" s="131">
        <v>5251.1</v>
      </c>
      <c r="O150" s="131">
        <v>225412.3</v>
      </c>
      <c r="P150" s="132">
        <v>65135.9</v>
      </c>
      <c r="Q150" s="131">
        <v>19769.7</v>
      </c>
      <c r="R150" s="131">
        <v>6885.6</v>
      </c>
      <c r="S150" s="131">
        <v>38480.6</v>
      </c>
      <c r="T150" s="131">
        <v>517.9</v>
      </c>
      <c r="U150" s="131">
        <v>1705840</v>
      </c>
      <c r="V150" s="131">
        <v>1633658.8</v>
      </c>
      <c r="W150" s="131">
        <v>644798.4</v>
      </c>
      <c r="X150" s="131">
        <v>540906.5</v>
      </c>
      <c r="Y150" s="131">
        <v>103891.9</v>
      </c>
      <c r="Z150" s="131">
        <v>28834.2</v>
      </c>
      <c r="AA150" s="131">
        <v>637395.6</v>
      </c>
      <c r="AB150" s="131">
        <v>179585.9</v>
      </c>
      <c r="AC150" s="131">
        <v>444615.2</v>
      </c>
      <c r="AD150" s="131">
        <v>1428.9</v>
      </c>
      <c r="AE150" s="131">
        <v>11765.6</v>
      </c>
      <c r="AF150" s="131">
        <v>322630.59999999998</v>
      </c>
      <c r="AG150" s="131">
        <v>247166.5</v>
      </c>
      <c r="AH150" s="131">
        <v>75464.100000000006</v>
      </c>
      <c r="AI150" s="131">
        <v>72181.2</v>
      </c>
      <c r="AJ150" s="131">
        <v>7610.1</v>
      </c>
      <c r="AK150" s="131">
        <v>64571.1</v>
      </c>
      <c r="AL150" s="131">
        <v>3043</v>
      </c>
      <c r="AM150" s="131">
        <v>59893.9</v>
      </c>
      <c r="AN150" s="131">
        <v>0</v>
      </c>
      <c r="AO150" s="131">
        <v>1634.2</v>
      </c>
      <c r="AP150" s="131">
        <v>0</v>
      </c>
      <c r="AQ150" s="131">
        <v>0</v>
      </c>
      <c r="AR150" s="132">
        <v>-203081.5</v>
      </c>
      <c r="AS150" s="132">
        <v>-454048.80000000005</v>
      </c>
      <c r="AT150" s="132">
        <v>-525712.10000000009</v>
      </c>
      <c r="AU150" s="130">
        <v>-1.46168707</v>
      </c>
      <c r="AV150" s="132" t="s">
        <v>498</v>
      </c>
      <c r="AW150" s="131" t="s">
        <v>498</v>
      </c>
      <c r="AX150" s="131" t="s">
        <v>498</v>
      </c>
      <c r="AY150" s="133" t="s">
        <v>498</v>
      </c>
      <c r="AZ150" s="131">
        <v>13468222.983738903</v>
      </c>
      <c r="BA150" s="131">
        <v>3353177.8875834011</v>
      </c>
      <c r="BB150" s="133">
        <v>16821400.871322304</v>
      </c>
      <c r="BC150" s="129">
        <f t="shared" si="0"/>
        <v>46.70701723771149</v>
      </c>
      <c r="BD150" s="129">
        <v>-0.88232968580149729</v>
      </c>
      <c r="BE150" s="129">
        <v>4.2314167800028137</v>
      </c>
      <c r="BF150" s="134">
        <v>37.36687106501622</v>
      </c>
      <c r="BG150" s="155">
        <v>36014718.700000003</v>
      </c>
    </row>
    <row r="151" spans="1:59" ht="14.5" hidden="1" outlineLevel="1" x14ac:dyDescent="0.25">
      <c r="A151" s="119"/>
      <c r="B151" s="118" t="s">
        <v>462</v>
      </c>
      <c r="C151" s="130">
        <v>566.45000000000005</v>
      </c>
      <c r="D151" s="131">
        <v>1572955.9</v>
      </c>
      <c r="E151" s="131">
        <v>1571485.7</v>
      </c>
      <c r="F151" s="131">
        <v>1465359.4</v>
      </c>
      <c r="G151" s="132">
        <v>351304</v>
      </c>
      <c r="H151" s="131">
        <v>55404.5</v>
      </c>
      <c r="I151" s="131">
        <v>1843.4</v>
      </c>
      <c r="J151" s="131">
        <v>224759.2</v>
      </c>
      <c r="K151" s="131">
        <v>69296.899999999994</v>
      </c>
      <c r="L151" s="131">
        <v>509450.9</v>
      </c>
      <c r="M151" s="131">
        <v>274866.40000000002</v>
      </c>
      <c r="N151" s="131">
        <v>12013.6</v>
      </c>
      <c r="O151" s="131">
        <v>317724.5</v>
      </c>
      <c r="P151" s="132">
        <v>106126.29999999999</v>
      </c>
      <c r="Q151" s="131">
        <v>26041.599999999999</v>
      </c>
      <c r="R151" s="131">
        <v>11777.8</v>
      </c>
      <c r="S151" s="131">
        <v>68306.899999999994</v>
      </c>
      <c r="T151" s="131">
        <v>1470.2</v>
      </c>
      <c r="U151" s="131">
        <v>2242842.9</v>
      </c>
      <c r="V151" s="131">
        <v>2138029.7999999998</v>
      </c>
      <c r="W151" s="131">
        <v>825654</v>
      </c>
      <c r="X151" s="131">
        <v>681530.5</v>
      </c>
      <c r="Y151" s="131">
        <v>144123.5</v>
      </c>
      <c r="Z151" s="131">
        <v>46655.6</v>
      </c>
      <c r="AA151" s="131">
        <v>857221</v>
      </c>
      <c r="AB151" s="131">
        <v>252061.1</v>
      </c>
      <c r="AC151" s="131">
        <v>591208.5</v>
      </c>
      <c r="AD151" s="131">
        <v>2185.8000000000002</v>
      </c>
      <c r="AE151" s="131">
        <v>11765.6</v>
      </c>
      <c r="AF151" s="131">
        <v>408499.20000000001</v>
      </c>
      <c r="AG151" s="131">
        <v>310756.5</v>
      </c>
      <c r="AH151" s="131">
        <v>97742.7</v>
      </c>
      <c r="AI151" s="131">
        <v>104813.1</v>
      </c>
      <c r="AJ151" s="131">
        <v>13403.2</v>
      </c>
      <c r="AK151" s="131">
        <v>91409.9</v>
      </c>
      <c r="AL151" s="131">
        <v>4049</v>
      </c>
      <c r="AM151" s="131">
        <v>84165.4</v>
      </c>
      <c r="AN151" s="131">
        <v>0</v>
      </c>
      <c r="AO151" s="131">
        <v>3195.5</v>
      </c>
      <c r="AP151" s="131">
        <v>0</v>
      </c>
      <c r="AQ151" s="131">
        <v>673.14005049000002</v>
      </c>
      <c r="AR151" s="132">
        <v>-261387.80000000005</v>
      </c>
      <c r="AS151" s="132">
        <v>-566544.09999999986</v>
      </c>
      <c r="AT151" s="132">
        <v>-669887</v>
      </c>
      <c r="AU151" s="130">
        <v>-1.8625501799999999</v>
      </c>
      <c r="AV151" s="132" t="s">
        <v>498</v>
      </c>
      <c r="AW151" s="131" t="s">
        <v>498</v>
      </c>
      <c r="AX151" s="131" t="s">
        <v>498</v>
      </c>
      <c r="AY151" s="133" t="s">
        <v>498</v>
      </c>
      <c r="AZ151" s="131">
        <v>13415649.186708795</v>
      </c>
      <c r="BA151" s="131">
        <v>3342653.4994423245</v>
      </c>
      <c r="BB151" s="133">
        <v>16758302.686151119</v>
      </c>
      <c r="BC151" s="129">
        <f t="shared" si="0"/>
        <v>46.531816132583366</v>
      </c>
      <c r="BD151" s="129">
        <v>4.1379420485468277</v>
      </c>
      <c r="BE151" s="129">
        <v>4.6718231088403215</v>
      </c>
      <c r="BF151" s="134">
        <v>34.766276450678248</v>
      </c>
      <c r="BG151" s="155">
        <v>36014718.700000003</v>
      </c>
    </row>
    <row r="152" spans="1:59" ht="14.5" hidden="1" outlineLevel="1" x14ac:dyDescent="0.25">
      <c r="A152" s="119"/>
      <c r="B152" s="118" t="s">
        <v>463</v>
      </c>
      <c r="C152" s="130">
        <v>568.95000000000005</v>
      </c>
      <c r="D152" s="131">
        <v>1892988.4</v>
      </c>
      <c r="E152" s="131">
        <v>1891518.2</v>
      </c>
      <c r="F152" s="131">
        <v>1733659.2</v>
      </c>
      <c r="G152" s="132">
        <v>442436.1</v>
      </c>
      <c r="H152" s="131">
        <v>69120</v>
      </c>
      <c r="I152" s="131">
        <v>2343.6</v>
      </c>
      <c r="J152" s="131">
        <v>284736.59999999998</v>
      </c>
      <c r="K152" s="131">
        <v>86235.9</v>
      </c>
      <c r="L152" s="131">
        <v>566018.69999999995</v>
      </c>
      <c r="M152" s="131">
        <v>336543.8</v>
      </c>
      <c r="N152" s="131">
        <v>12815.1</v>
      </c>
      <c r="O152" s="131">
        <v>375845.5</v>
      </c>
      <c r="P152" s="132">
        <v>157859</v>
      </c>
      <c r="Q152" s="131">
        <v>31976.3</v>
      </c>
      <c r="R152" s="131">
        <v>34460.5</v>
      </c>
      <c r="S152" s="131">
        <v>91422.2</v>
      </c>
      <c r="T152" s="131">
        <v>1470.2</v>
      </c>
      <c r="U152" s="131">
        <v>2788208.4</v>
      </c>
      <c r="V152" s="131">
        <v>2617794.5</v>
      </c>
      <c r="W152" s="131">
        <v>999226.7</v>
      </c>
      <c r="X152" s="131">
        <v>824280.6</v>
      </c>
      <c r="Y152" s="131">
        <v>174946.1</v>
      </c>
      <c r="Z152" s="131">
        <v>63891.3</v>
      </c>
      <c r="AA152" s="131">
        <v>1077263.2</v>
      </c>
      <c r="AB152" s="131">
        <v>316386.09999999998</v>
      </c>
      <c r="AC152" s="131">
        <v>744213.8</v>
      </c>
      <c r="AD152" s="131">
        <v>2337.9</v>
      </c>
      <c r="AE152" s="131">
        <v>14325.4</v>
      </c>
      <c r="AF152" s="131">
        <v>477413.3</v>
      </c>
      <c r="AG152" s="131">
        <v>379071.3</v>
      </c>
      <c r="AH152" s="131">
        <v>98342</v>
      </c>
      <c r="AI152" s="131">
        <v>170413.9</v>
      </c>
      <c r="AJ152" s="131">
        <v>16924.7</v>
      </c>
      <c r="AK152" s="131">
        <v>153489.20000000001</v>
      </c>
      <c r="AL152" s="131">
        <v>5260.5</v>
      </c>
      <c r="AM152" s="131">
        <v>137862.29999999999</v>
      </c>
      <c r="AN152" s="131">
        <v>0</v>
      </c>
      <c r="AO152" s="131">
        <v>10366.4</v>
      </c>
      <c r="AP152" s="131">
        <v>0</v>
      </c>
      <c r="AQ152" s="131">
        <v>673.14005049000002</v>
      </c>
      <c r="AR152" s="132">
        <v>-417806.70000000019</v>
      </c>
      <c r="AS152" s="132">
        <v>-726276.3</v>
      </c>
      <c r="AT152" s="132">
        <v>-895220</v>
      </c>
      <c r="AU152" s="130">
        <v>-2.4890648299999998</v>
      </c>
      <c r="AV152" s="132" t="s">
        <v>498</v>
      </c>
      <c r="AW152" s="131" t="s">
        <v>498</v>
      </c>
      <c r="AX152" s="131" t="s">
        <v>498</v>
      </c>
      <c r="AY152" s="133" t="s">
        <v>498</v>
      </c>
      <c r="AZ152" s="131">
        <v>13681953.105914332</v>
      </c>
      <c r="BA152" s="131">
        <v>3358214.2032604064</v>
      </c>
      <c r="BB152" s="133">
        <v>17040167.309174739</v>
      </c>
      <c r="BC152" s="129">
        <f t="shared" si="0"/>
        <v>47.314453435324864</v>
      </c>
      <c r="BD152" s="129">
        <v>1.9927789915122229</v>
      </c>
      <c r="BE152" s="129">
        <v>6.1104751199673251</v>
      </c>
      <c r="BF152" s="134">
        <v>32.648787028038726</v>
      </c>
      <c r="BG152" s="155">
        <v>36014718.700000003</v>
      </c>
    </row>
    <row r="153" spans="1:59" ht="14.5" hidden="1" outlineLevel="1" x14ac:dyDescent="0.25">
      <c r="A153" s="119"/>
      <c r="B153" s="118" t="s">
        <v>464</v>
      </c>
      <c r="C153" s="130">
        <v>567.75</v>
      </c>
      <c r="D153" s="131">
        <v>2343379.2000000002</v>
      </c>
      <c r="E153" s="131">
        <v>2341909</v>
      </c>
      <c r="F153" s="131">
        <v>2151718.9</v>
      </c>
      <c r="G153" s="132">
        <v>523559.19999999995</v>
      </c>
      <c r="H153" s="131">
        <v>81937.7</v>
      </c>
      <c r="I153" s="131">
        <v>2768.4</v>
      </c>
      <c r="J153" s="131">
        <v>337968.8</v>
      </c>
      <c r="K153" s="131">
        <v>100884.3</v>
      </c>
      <c r="L153" s="131">
        <v>777257.5</v>
      </c>
      <c r="M153" s="131">
        <v>396870.5</v>
      </c>
      <c r="N153" s="131">
        <v>13857.9</v>
      </c>
      <c r="O153" s="131">
        <v>440173.8</v>
      </c>
      <c r="P153" s="132">
        <v>190190.1</v>
      </c>
      <c r="Q153" s="131">
        <v>37740.800000000003</v>
      </c>
      <c r="R153" s="131">
        <v>37543.699999999997</v>
      </c>
      <c r="S153" s="131">
        <v>114905.60000000001</v>
      </c>
      <c r="T153" s="131">
        <v>1470.2</v>
      </c>
      <c r="U153" s="131">
        <v>3336930.2</v>
      </c>
      <c r="V153" s="131">
        <v>3149017.6</v>
      </c>
      <c r="W153" s="131">
        <v>1170794.8</v>
      </c>
      <c r="X153" s="131">
        <v>964976</v>
      </c>
      <c r="Y153" s="131">
        <v>205818.8</v>
      </c>
      <c r="Z153" s="131">
        <v>83100.899999999994</v>
      </c>
      <c r="AA153" s="131">
        <v>1296581.6000000001</v>
      </c>
      <c r="AB153" s="131">
        <v>382268.8</v>
      </c>
      <c r="AC153" s="131">
        <v>897201.7</v>
      </c>
      <c r="AD153" s="131">
        <v>2785.7</v>
      </c>
      <c r="AE153" s="131">
        <v>14325.4</v>
      </c>
      <c r="AF153" s="131">
        <v>598540.30000000005</v>
      </c>
      <c r="AG153" s="131">
        <v>499454.3</v>
      </c>
      <c r="AH153" s="131">
        <v>99086</v>
      </c>
      <c r="AI153" s="131">
        <v>187239.5</v>
      </c>
      <c r="AJ153" s="131">
        <v>21128.3</v>
      </c>
      <c r="AK153" s="131">
        <v>166111.20000000001</v>
      </c>
      <c r="AL153" s="131">
        <v>6655.5</v>
      </c>
      <c r="AM153" s="131">
        <v>146489.60000000001</v>
      </c>
      <c r="AN153" s="131">
        <v>413</v>
      </c>
      <c r="AO153" s="131">
        <v>12553.1</v>
      </c>
      <c r="AP153" s="131">
        <v>0</v>
      </c>
      <c r="AQ153" s="131">
        <v>673.1</v>
      </c>
      <c r="AR153" s="132">
        <v>-395010.70000000019</v>
      </c>
      <c r="AS153" s="132">
        <v>-807108.60000000009</v>
      </c>
      <c r="AT153" s="132">
        <v>-993551</v>
      </c>
      <c r="AU153" s="130">
        <v>-2.7624638099999999</v>
      </c>
      <c r="AV153" s="132" t="s">
        <v>498</v>
      </c>
      <c r="AW153" s="131" t="s">
        <v>498</v>
      </c>
      <c r="AX153" s="131" t="s">
        <v>498</v>
      </c>
      <c r="AY153" s="133" t="s">
        <v>498</v>
      </c>
      <c r="AZ153" s="131">
        <v>13810548.345271477</v>
      </c>
      <c r="BA153" s="131">
        <v>3348555.9386659469</v>
      </c>
      <c r="BB153" s="133">
        <v>17159104.283937424</v>
      </c>
      <c r="BC153" s="129">
        <f t="shared" si="0"/>
        <v>47.644698899001597</v>
      </c>
      <c r="BD153" s="129">
        <v>1.485032456105162</v>
      </c>
      <c r="BE153" s="129">
        <v>5.611130253788347</v>
      </c>
      <c r="BF153" s="134">
        <v>36.122632003650665</v>
      </c>
      <c r="BG153" s="155">
        <v>36014718.700000003</v>
      </c>
    </row>
    <row r="154" spans="1:59" ht="14.5" hidden="1" outlineLevel="1" x14ac:dyDescent="0.25">
      <c r="A154" s="119"/>
      <c r="B154" s="118" t="s">
        <v>465</v>
      </c>
      <c r="C154" s="130">
        <v>568.5</v>
      </c>
      <c r="D154" s="131">
        <v>2698092.6</v>
      </c>
      <c r="E154" s="131">
        <v>2696622.4</v>
      </c>
      <c r="F154" s="131">
        <v>2478416.7999999998</v>
      </c>
      <c r="G154" s="132">
        <v>612075.6</v>
      </c>
      <c r="H154" s="131">
        <v>95583.5</v>
      </c>
      <c r="I154" s="131">
        <v>3247.2</v>
      </c>
      <c r="J154" s="131">
        <v>397342.8</v>
      </c>
      <c r="K154" s="131">
        <v>115902.1</v>
      </c>
      <c r="L154" s="131">
        <v>877511.1</v>
      </c>
      <c r="M154" s="131">
        <v>457944</v>
      </c>
      <c r="N154" s="131">
        <v>14560.5</v>
      </c>
      <c r="O154" s="131">
        <v>516325.6</v>
      </c>
      <c r="P154" s="132">
        <v>218205.6</v>
      </c>
      <c r="Q154" s="131">
        <v>44603.1</v>
      </c>
      <c r="R154" s="131">
        <v>40917.5</v>
      </c>
      <c r="S154" s="131">
        <v>132685</v>
      </c>
      <c r="T154" s="131">
        <v>1470.2</v>
      </c>
      <c r="U154" s="131">
        <v>3851985.8</v>
      </c>
      <c r="V154" s="131">
        <v>3617754.9</v>
      </c>
      <c r="W154" s="131">
        <v>1343245.8</v>
      </c>
      <c r="X154" s="131">
        <v>1106474.6000000001</v>
      </c>
      <c r="Y154" s="131">
        <v>236771.20000000001</v>
      </c>
      <c r="Z154" s="131">
        <v>100177.5</v>
      </c>
      <c r="AA154" s="131">
        <v>1517431.3</v>
      </c>
      <c r="AB154" s="131">
        <v>455684</v>
      </c>
      <c r="AC154" s="131">
        <v>1044509.2</v>
      </c>
      <c r="AD154" s="131">
        <v>2912.7</v>
      </c>
      <c r="AE154" s="131">
        <v>14325.4</v>
      </c>
      <c r="AF154" s="131">
        <v>656900.30000000005</v>
      </c>
      <c r="AG154" s="131">
        <v>534981.30000000005</v>
      </c>
      <c r="AH154" s="131">
        <v>121919</v>
      </c>
      <c r="AI154" s="131">
        <v>233557.8</v>
      </c>
      <c r="AJ154" s="131">
        <v>24232.1</v>
      </c>
      <c r="AK154" s="131">
        <v>209325.7</v>
      </c>
      <c r="AL154" s="131">
        <v>7709.6</v>
      </c>
      <c r="AM154" s="131">
        <v>187389.9</v>
      </c>
      <c r="AN154" s="131">
        <v>413</v>
      </c>
      <c r="AO154" s="131">
        <v>13813.2</v>
      </c>
      <c r="AP154" s="131">
        <v>0</v>
      </c>
      <c r="AQ154" s="131">
        <v>673.1</v>
      </c>
      <c r="AR154" s="132">
        <v>-496992.89999999991</v>
      </c>
      <c r="AS154" s="132">
        <v>-921132.5</v>
      </c>
      <c r="AT154" s="132">
        <v>-1153893.1999999997</v>
      </c>
      <c r="AU154" s="130">
        <v>-3.2082784000000002</v>
      </c>
      <c r="AV154" s="132" t="s">
        <v>498</v>
      </c>
      <c r="AW154" s="131" t="s">
        <v>498</v>
      </c>
      <c r="AX154" s="131" t="s">
        <v>498</v>
      </c>
      <c r="AY154" s="133" t="s">
        <v>498</v>
      </c>
      <c r="AZ154" s="131">
        <v>13834525.588400945</v>
      </c>
      <c r="BA154" s="131">
        <v>3355780.3033654559</v>
      </c>
      <c r="BB154" s="133">
        <v>17190305.891766399</v>
      </c>
      <c r="BC154" s="129">
        <f t="shared" si="0"/>
        <v>47.731334610608513</v>
      </c>
      <c r="BD154" s="129">
        <v>2.5751059900990692</v>
      </c>
      <c r="BE154" s="129">
        <v>6.0633089561233584</v>
      </c>
      <c r="BF154" s="134">
        <v>35.406114903675608</v>
      </c>
      <c r="BG154" s="155">
        <v>36014718.700000003</v>
      </c>
    </row>
    <row r="155" spans="1:59" ht="14.5" hidden="1" outlineLevel="1" x14ac:dyDescent="0.25">
      <c r="A155" s="119"/>
      <c r="B155" s="118" t="s">
        <v>466</v>
      </c>
      <c r="C155" s="130">
        <v>578.54</v>
      </c>
      <c r="D155" s="131">
        <v>3009285.8</v>
      </c>
      <c r="E155" s="131">
        <v>3007815.6</v>
      </c>
      <c r="F155" s="131">
        <v>2758457.1</v>
      </c>
      <c r="G155" s="132">
        <v>697885.79999999993</v>
      </c>
      <c r="H155" s="131">
        <v>109873</v>
      </c>
      <c r="I155" s="131">
        <v>3694.7</v>
      </c>
      <c r="J155" s="131">
        <v>455025.4</v>
      </c>
      <c r="K155" s="131">
        <v>129292.7</v>
      </c>
      <c r="L155" s="131">
        <v>948100.3</v>
      </c>
      <c r="M155" s="131">
        <v>520369</v>
      </c>
      <c r="N155" s="131">
        <v>15293.8</v>
      </c>
      <c r="O155" s="131">
        <v>576808.19999999995</v>
      </c>
      <c r="P155" s="132">
        <v>249358.5</v>
      </c>
      <c r="Q155" s="131">
        <v>50922.8</v>
      </c>
      <c r="R155" s="131">
        <v>44005.4</v>
      </c>
      <c r="S155" s="131">
        <v>154430.29999999999</v>
      </c>
      <c r="T155" s="131">
        <v>1470.2</v>
      </c>
      <c r="U155" s="131">
        <v>4305978.3</v>
      </c>
      <c r="V155" s="131">
        <v>4047240.9</v>
      </c>
      <c r="W155" s="131">
        <v>1511501.2</v>
      </c>
      <c r="X155" s="131">
        <v>1248525.3999999999</v>
      </c>
      <c r="Y155" s="131">
        <v>262975.8</v>
      </c>
      <c r="Z155" s="131">
        <v>120981.9</v>
      </c>
      <c r="AA155" s="131">
        <v>1737063.9</v>
      </c>
      <c r="AB155" s="131">
        <v>519892.2</v>
      </c>
      <c r="AC155" s="131">
        <v>1197051.2</v>
      </c>
      <c r="AD155" s="131">
        <v>3797.9</v>
      </c>
      <c r="AE155" s="131">
        <v>16322.6</v>
      </c>
      <c r="AF155" s="131">
        <v>677693.9</v>
      </c>
      <c r="AG155" s="131">
        <v>551656.1</v>
      </c>
      <c r="AH155" s="131">
        <v>126037.8</v>
      </c>
      <c r="AI155" s="131">
        <v>258064.3</v>
      </c>
      <c r="AJ155" s="131">
        <v>28790.9</v>
      </c>
      <c r="AK155" s="131">
        <v>229273.4</v>
      </c>
      <c r="AL155" s="131">
        <v>7739.7</v>
      </c>
      <c r="AM155" s="131">
        <v>201398</v>
      </c>
      <c r="AN155" s="131">
        <v>413</v>
      </c>
      <c r="AO155" s="131">
        <v>19722.7</v>
      </c>
      <c r="AP155" s="131">
        <v>0</v>
      </c>
      <c r="AQ155" s="131">
        <v>673.1</v>
      </c>
      <c r="AR155" s="132">
        <v>-618998.60000000009</v>
      </c>
      <c r="AS155" s="132">
        <v>-1039425.2999999998</v>
      </c>
      <c r="AT155" s="132">
        <v>-1296692.5</v>
      </c>
      <c r="AU155" s="130">
        <v>-3.6053168000000002</v>
      </c>
      <c r="AV155" s="132" t="s">
        <v>498</v>
      </c>
      <c r="AW155" s="131" t="s">
        <v>498</v>
      </c>
      <c r="AX155" s="131" t="s">
        <v>498</v>
      </c>
      <c r="AY155" s="133" t="s">
        <v>498</v>
      </c>
      <c r="AZ155" s="131">
        <v>13988804.653934363</v>
      </c>
      <c r="BA155" s="131">
        <v>3412077.7425657455</v>
      </c>
      <c r="BB155" s="133">
        <v>17400882.396500111</v>
      </c>
      <c r="BC155" s="129">
        <f t="shared" si="0"/>
        <v>48.316030291526637</v>
      </c>
      <c r="BD155" s="129">
        <v>2.6630755142086793</v>
      </c>
      <c r="BE155" s="129">
        <v>5.9931630403246574</v>
      </c>
      <c r="BF155" s="134">
        <v>34.370674098937407</v>
      </c>
      <c r="BG155" s="155">
        <v>36014718.700000003</v>
      </c>
    </row>
    <row r="156" spans="1:59" ht="14.5" hidden="1" outlineLevel="1" x14ac:dyDescent="0.25">
      <c r="A156" s="119"/>
      <c r="B156" s="118" t="s">
        <v>467</v>
      </c>
      <c r="C156" s="130">
        <v>584</v>
      </c>
      <c r="D156" s="131">
        <v>3424118.8</v>
      </c>
      <c r="E156" s="131">
        <v>3422648.6</v>
      </c>
      <c r="F156" s="131">
        <v>3157138.7</v>
      </c>
      <c r="G156" s="132">
        <v>775312.2</v>
      </c>
      <c r="H156" s="131">
        <v>121654.3</v>
      </c>
      <c r="I156" s="131">
        <v>4062.3</v>
      </c>
      <c r="J156" s="131">
        <v>504532.1</v>
      </c>
      <c r="K156" s="131">
        <v>145063.5</v>
      </c>
      <c r="L156" s="131">
        <v>1146918.8999999999</v>
      </c>
      <c r="M156" s="131">
        <v>583130</v>
      </c>
      <c r="N156" s="131">
        <v>16088.9</v>
      </c>
      <c r="O156" s="131">
        <v>635688.69999999995</v>
      </c>
      <c r="P156" s="132">
        <v>265509.90000000002</v>
      </c>
      <c r="Q156" s="131">
        <v>56809.1</v>
      </c>
      <c r="R156" s="131">
        <v>45436.7</v>
      </c>
      <c r="S156" s="131">
        <v>163264.1</v>
      </c>
      <c r="T156" s="131">
        <v>1470.2</v>
      </c>
      <c r="U156" s="131">
        <v>4971976.7</v>
      </c>
      <c r="V156" s="131">
        <v>4671129.8</v>
      </c>
      <c r="W156" s="131">
        <v>1689996.8</v>
      </c>
      <c r="X156" s="131">
        <v>1391543.3</v>
      </c>
      <c r="Y156" s="131">
        <v>298453.5</v>
      </c>
      <c r="Z156" s="131">
        <v>136291.6</v>
      </c>
      <c r="AA156" s="131">
        <v>1954426.7</v>
      </c>
      <c r="AB156" s="131">
        <v>586097.69999999995</v>
      </c>
      <c r="AC156" s="131">
        <v>1347766.6</v>
      </c>
      <c r="AD156" s="131">
        <v>4239.8</v>
      </c>
      <c r="AE156" s="131">
        <v>16322.6</v>
      </c>
      <c r="AF156" s="131">
        <v>890414.7</v>
      </c>
      <c r="AG156" s="131">
        <v>737803.9</v>
      </c>
      <c r="AH156" s="131">
        <v>152610.79999999999</v>
      </c>
      <c r="AI156" s="131">
        <v>300173.8</v>
      </c>
      <c r="AJ156" s="131">
        <v>34383.1</v>
      </c>
      <c r="AK156" s="131">
        <v>265790.7</v>
      </c>
      <c r="AL156" s="131">
        <v>9815.7000000000007</v>
      </c>
      <c r="AM156" s="131">
        <v>233258.3</v>
      </c>
      <c r="AN156" s="131">
        <v>413</v>
      </c>
      <c r="AO156" s="131">
        <v>22303.7</v>
      </c>
      <c r="AP156" s="131">
        <v>0</v>
      </c>
      <c r="AQ156" s="131">
        <v>673.1</v>
      </c>
      <c r="AR156" s="132">
        <v>-657443.20000000019</v>
      </c>
      <c r="AS156" s="132">
        <v>-1248481.1999999997</v>
      </c>
      <c r="AT156" s="132">
        <v>-1547857.9000000004</v>
      </c>
      <c r="AU156" s="130">
        <v>-4.3036557100000001</v>
      </c>
      <c r="AV156" s="132" t="s">
        <v>498</v>
      </c>
      <c r="AW156" s="131" t="s">
        <v>498</v>
      </c>
      <c r="AX156" s="131" t="s">
        <v>498</v>
      </c>
      <c r="AY156" s="133" t="s">
        <v>498</v>
      </c>
      <c r="AZ156" s="131">
        <v>14650050.549797703</v>
      </c>
      <c r="BA156" s="131">
        <v>3440326.1483980529</v>
      </c>
      <c r="BB156" s="133">
        <v>18090376.698195755</v>
      </c>
      <c r="BC156" s="129">
        <f t="shared" si="0"/>
        <v>50.230509500538609</v>
      </c>
      <c r="BD156" s="129">
        <v>1.2405862913922094</v>
      </c>
      <c r="BE156" s="129">
        <v>6.0373130871671217</v>
      </c>
      <c r="BF156" s="134">
        <v>36.327795798138354</v>
      </c>
      <c r="BG156" s="155">
        <v>36014718.700000003</v>
      </c>
    </row>
    <row r="157" spans="1:59" ht="14.5" hidden="1" outlineLevel="1" x14ac:dyDescent="0.25">
      <c r="A157" s="119"/>
      <c r="B157" s="118" t="s">
        <v>468</v>
      </c>
      <c r="C157" s="130">
        <v>620.95000000000005</v>
      </c>
      <c r="D157" s="131">
        <v>3787154.6</v>
      </c>
      <c r="E157" s="131">
        <v>3785684.4</v>
      </c>
      <c r="F157" s="131">
        <v>3495889</v>
      </c>
      <c r="G157" s="132">
        <v>883739.3</v>
      </c>
      <c r="H157" s="131">
        <v>139381</v>
      </c>
      <c r="I157" s="131">
        <v>4546</v>
      </c>
      <c r="J157" s="131">
        <v>574781.6</v>
      </c>
      <c r="K157" s="131">
        <v>165030.70000000001</v>
      </c>
      <c r="L157" s="131">
        <v>1254870.8999999999</v>
      </c>
      <c r="M157" s="131">
        <v>644745.9</v>
      </c>
      <c r="N157" s="131">
        <v>16832.5</v>
      </c>
      <c r="O157" s="131">
        <v>695700.4</v>
      </c>
      <c r="P157" s="132">
        <v>289795.40000000002</v>
      </c>
      <c r="Q157" s="131">
        <v>63733.8</v>
      </c>
      <c r="R157" s="131">
        <v>47949.599999999999</v>
      </c>
      <c r="S157" s="131">
        <v>178112</v>
      </c>
      <c r="T157" s="131">
        <v>1470.2</v>
      </c>
      <c r="U157" s="131">
        <v>5546413.4000000004</v>
      </c>
      <c r="V157" s="131">
        <v>5218470.5</v>
      </c>
      <c r="W157" s="131">
        <v>1876491.7</v>
      </c>
      <c r="X157" s="131">
        <v>1553184.1</v>
      </c>
      <c r="Y157" s="131">
        <v>323307.59999999998</v>
      </c>
      <c r="Z157" s="131">
        <v>155589.29999999999</v>
      </c>
      <c r="AA157" s="131">
        <v>2157518.7999999998</v>
      </c>
      <c r="AB157" s="131">
        <v>650629.4</v>
      </c>
      <c r="AC157" s="131">
        <v>1484448.2</v>
      </c>
      <c r="AD157" s="131">
        <v>4836</v>
      </c>
      <c r="AE157" s="131">
        <v>17605.2</v>
      </c>
      <c r="AF157" s="131">
        <v>1028870.7</v>
      </c>
      <c r="AG157" s="131">
        <v>825655.2</v>
      </c>
      <c r="AH157" s="131">
        <v>203215.5</v>
      </c>
      <c r="AI157" s="131">
        <v>327269.8</v>
      </c>
      <c r="AJ157" s="131">
        <v>40069.800000000003</v>
      </c>
      <c r="AK157" s="131">
        <v>287200</v>
      </c>
      <c r="AL157" s="131">
        <v>11185.7</v>
      </c>
      <c r="AM157" s="131">
        <v>250891.2</v>
      </c>
      <c r="AN157" s="131">
        <v>413</v>
      </c>
      <c r="AO157" s="131">
        <v>24710.1</v>
      </c>
      <c r="AP157" s="131">
        <v>0</v>
      </c>
      <c r="AQ157" s="131">
        <v>673.1</v>
      </c>
      <c r="AR157" s="132">
        <v>-730388.10000000009</v>
      </c>
      <c r="AS157" s="132">
        <v>-1432786.1</v>
      </c>
      <c r="AT157" s="132">
        <v>-1759258.8000000003</v>
      </c>
      <c r="AU157" s="130">
        <v>-4.8914336299999999</v>
      </c>
      <c r="AV157" s="132" t="s">
        <v>498</v>
      </c>
      <c r="AW157" s="131" t="s">
        <v>498</v>
      </c>
      <c r="AX157" s="131" t="s">
        <v>498</v>
      </c>
      <c r="AY157" s="133" t="s">
        <v>498</v>
      </c>
      <c r="AZ157" s="131">
        <v>14728372.472719098</v>
      </c>
      <c r="BA157" s="131">
        <v>3650831.3186512212</v>
      </c>
      <c r="BB157" s="133">
        <v>18379203.791370317</v>
      </c>
      <c r="BC157" s="129">
        <f t="shared" si="0"/>
        <v>51.032479094083037</v>
      </c>
      <c r="BD157" s="129">
        <v>2.1013183576564343</v>
      </c>
      <c r="BE157" s="129">
        <v>5.9005663010982907</v>
      </c>
      <c r="BF157" s="134">
        <v>35.895616250973639</v>
      </c>
      <c r="BG157" s="155">
        <v>36014718.700000003</v>
      </c>
    </row>
    <row r="158" spans="1:59" ht="14.5" hidden="1" outlineLevel="1" x14ac:dyDescent="0.25">
      <c r="A158" s="119"/>
      <c r="B158" s="118" t="s">
        <v>469</v>
      </c>
      <c r="C158" s="130">
        <v>602.83000000000004</v>
      </c>
      <c r="D158" s="131">
        <v>4156952.1</v>
      </c>
      <c r="E158" s="131">
        <v>4155481.9</v>
      </c>
      <c r="F158" s="131">
        <v>3837233</v>
      </c>
      <c r="G158" s="132">
        <v>1003041.9</v>
      </c>
      <c r="H158" s="131">
        <v>159522.4</v>
      </c>
      <c r="I158" s="131">
        <v>5048.1000000000004</v>
      </c>
      <c r="J158" s="131">
        <v>651107</v>
      </c>
      <c r="K158" s="131">
        <v>187364.4</v>
      </c>
      <c r="L158" s="131">
        <v>1351765.3</v>
      </c>
      <c r="M158" s="131">
        <v>706909.1</v>
      </c>
      <c r="N158" s="131">
        <v>17820.8</v>
      </c>
      <c r="O158" s="131">
        <v>757695.9</v>
      </c>
      <c r="P158" s="132"/>
      <c r="Q158" s="131">
        <v>69769.399999999994</v>
      </c>
      <c r="R158" s="131">
        <v>50839.8</v>
      </c>
      <c r="S158" s="131">
        <v>197639.7</v>
      </c>
      <c r="T158" s="131">
        <v>1470.2</v>
      </c>
      <c r="U158" s="131">
        <v>6081993.2000000002</v>
      </c>
      <c r="V158" s="131">
        <v>5706224.0999999996</v>
      </c>
      <c r="W158" s="131">
        <v>2054597.9</v>
      </c>
      <c r="X158" s="131">
        <v>1697883.1</v>
      </c>
      <c r="Y158" s="131">
        <v>356714.8</v>
      </c>
      <c r="Z158" s="131">
        <v>173868.1</v>
      </c>
      <c r="AA158" s="131">
        <v>2357347</v>
      </c>
      <c r="AB158" s="131">
        <v>716949</v>
      </c>
      <c r="AC158" s="131">
        <v>1617641.5</v>
      </c>
      <c r="AD158" s="131">
        <v>5151.3</v>
      </c>
      <c r="AE158" s="131">
        <v>17605.2</v>
      </c>
      <c r="AF158" s="131">
        <v>1120411.1000000001</v>
      </c>
      <c r="AG158" s="131">
        <v>916556.9</v>
      </c>
      <c r="AH158" s="131">
        <v>203854.2</v>
      </c>
      <c r="AI158" s="131">
        <v>375096</v>
      </c>
      <c r="AJ158" s="131">
        <v>43857.1</v>
      </c>
      <c r="AK158" s="131">
        <v>331238.90000000002</v>
      </c>
      <c r="AL158" s="131">
        <v>12865.5</v>
      </c>
      <c r="AM158" s="131">
        <v>289793.2</v>
      </c>
      <c r="AN158" s="131">
        <v>413</v>
      </c>
      <c r="AO158" s="131">
        <v>28167.200000000001</v>
      </c>
      <c r="AP158" s="131">
        <v>0</v>
      </c>
      <c r="AQ158" s="131">
        <v>673.14005049000002</v>
      </c>
      <c r="AR158" s="132">
        <v>-804629.99999999953</v>
      </c>
      <c r="AS158" s="132">
        <v>-1550742.1999999997</v>
      </c>
      <c r="AT158" s="132">
        <v>-1925041.1</v>
      </c>
      <c r="AU158" s="130">
        <v>-5.3523738400000003</v>
      </c>
      <c r="AV158" s="132" t="s">
        <v>498</v>
      </c>
      <c r="AW158" s="131" t="s">
        <v>498</v>
      </c>
      <c r="AX158" s="131" t="s">
        <v>498</v>
      </c>
      <c r="AY158" s="133" t="s">
        <v>498</v>
      </c>
      <c r="AZ158" s="131">
        <v>14707811.354739234</v>
      </c>
      <c r="BA158" s="131">
        <v>3570159.0684186933</v>
      </c>
      <c r="BB158" s="133">
        <v>18277970.423157927</v>
      </c>
      <c r="BC158" s="129">
        <f t="shared" si="0"/>
        <v>50.751390217461079</v>
      </c>
      <c r="BD158" s="129">
        <v>1.8346095180453492</v>
      </c>
      <c r="BE158" s="129">
        <v>6.1673205357149339</v>
      </c>
      <c r="BF158" s="134">
        <v>35.22760601934678</v>
      </c>
      <c r="BG158" s="155">
        <v>36014718.700000003</v>
      </c>
    </row>
    <row r="159" spans="1:59" ht="14.5" collapsed="1" x14ac:dyDescent="0.25">
      <c r="A159" s="120">
        <v>2018</v>
      </c>
      <c r="B159" s="118" t="s">
        <v>470</v>
      </c>
      <c r="C159" s="135">
        <v>609.87</v>
      </c>
      <c r="D159" s="136">
        <v>4956655.3</v>
      </c>
      <c r="E159" s="136">
        <v>4925246.0999999996</v>
      </c>
      <c r="F159" s="136">
        <v>4567131.5</v>
      </c>
      <c r="G159" s="137">
        <v>1090813</v>
      </c>
      <c r="H159" s="136">
        <v>175367.6</v>
      </c>
      <c r="I159" s="136">
        <v>5467.7</v>
      </c>
      <c r="J159" s="136">
        <v>708203.7</v>
      </c>
      <c r="K159" s="136">
        <v>201774</v>
      </c>
      <c r="L159" s="136">
        <v>1699258.4</v>
      </c>
      <c r="M159" s="136">
        <v>779416.3</v>
      </c>
      <c r="N159" s="136">
        <v>19426.099999999999</v>
      </c>
      <c r="O159" s="136">
        <v>978217.7</v>
      </c>
      <c r="P159" s="137">
        <v>358114.6</v>
      </c>
      <c r="Q159" s="136">
        <v>85406.5</v>
      </c>
      <c r="R159" s="136">
        <v>64904.3</v>
      </c>
      <c r="S159" s="136">
        <v>207803.8</v>
      </c>
      <c r="T159" s="136">
        <v>31409.200000000001</v>
      </c>
      <c r="U159" s="136">
        <v>6995166.9000000004</v>
      </c>
      <c r="V159" s="136">
        <v>6514974.4000000004</v>
      </c>
      <c r="W159" s="136">
        <v>2394708.5</v>
      </c>
      <c r="X159" s="136">
        <v>1996188.2</v>
      </c>
      <c r="Y159" s="136">
        <v>398520.3</v>
      </c>
      <c r="Z159" s="136">
        <v>224112.2</v>
      </c>
      <c r="AA159" s="136">
        <v>2667443.2999999998</v>
      </c>
      <c r="AB159" s="136">
        <v>851049.4</v>
      </c>
      <c r="AC159" s="136">
        <v>1793384.9</v>
      </c>
      <c r="AD159" s="136">
        <v>5403.6</v>
      </c>
      <c r="AE159" s="136">
        <v>17605.400000000001</v>
      </c>
      <c r="AF159" s="136">
        <v>1228710.3999999999</v>
      </c>
      <c r="AG159" s="136">
        <v>1023838</v>
      </c>
      <c r="AH159" s="136">
        <v>204872.4</v>
      </c>
      <c r="AI159" s="136">
        <v>479519.4</v>
      </c>
      <c r="AJ159" s="136">
        <v>67401.899999999994</v>
      </c>
      <c r="AK159" s="136">
        <v>412117.5</v>
      </c>
      <c r="AL159" s="136">
        <v>18112.8</v>
      </c>
      <c r="AM159" s="136">
        <v>360447.7</v>
      </c>
      <c r="AN159" s="136">
        <v>413</v>
      </c>
      <c r="AO159" s="136">
        <v>33144</v>
      </c>
      <c r="AP159" s="136">
        <v>0</v>
      </c>
      <c r="AQ159" s="136">
        <v>673.14005049000002</v>
      </c>
      <c r="AR159" s="137">
        <v>-809801.20000000019</v>
      </c>
      <c r="AS159" s="137">
        <v>-1589728.3000000007</v>
      </c>
      <c r="AT159" s="137">
        <v>-2038511.6000000006</v>
      </c>
      <c r="AU159" s="135">
        <v>-5.6678666</v>
      </c>
      <c r="AV159" s="137" t="s">
        <v>498</v>
      </c>
      <c r="AW159" s="136" t="s">
        <v>498</v>
      </c>
      <c r="AX159" s="136" t="s">
        <v>498</v>
      </c>
      <c r="AY159" s="138" t="s">
        <v>498</v>
      </c>
      <c r="AZ159" s="136">
        <v>14831813.152678255</v>
      </c>
      <c r="BA159" s="136">
        <v>3746127.7944643018</v>
      </c>
      <c r="BB159" s="138">
        <v>18577940.947142556</v>
      </c>
      <c r="BC159" s="139">
        <f t="shared" si="0"/>
        <v>51.584301135031652</v>
      </c>
      <c r="BD159" s="139">
        <v>3.9356877696248516</v>
      </c>
      <c r="BE159" s="139">
        <v>6.8550115243253273</v>
      </c>
      <c r="BF159" s="140">
        <v>37.206249792296397</v>
      </c>
      <c r="BG159" s="156">
        <v>36014718.700000003</v>
      </c>
    </row>
    <row r="160" spans="1:59" ht="14.5" hidden="1" outlineLevel="1" x14ac:dyDescent="0.25">
      <c r="A160" s="117"/>
      <c r="B160" s="118" t="s">
        <v>459</v>
      </c>
      <c r="C160" s="123">
        <v>612.76</v>
      </c>
      <c r="D160" s="124">
        <v>472490.4</v>
      </c>
      <c r="E160" s="124">
        <v>472490.4</v>
      </c>
      <c r="F160" s="124">
        <v>455189.6</v>
      </c>
      <c r="G160" s="125">
        <v>91893.7</v>
      </c>
      <c r="H160" s="124">
        <v>13637</v>
      </c>
      <c r="I160" s="124">
        <v>461.4</v>
      </c>
      <c r="J160" s="124">
        <v>60078.6</v>
      </c>
      <c r="K160" s="124">
        <v>17716.7</v>
      </c>
      <c r="L160" s="124">
        <v>185954.7</v>
      </c>
      <c r="M160" s="124">
        <v>89003.9</v>
      </c>
      <c r="N160" s="124">
        <v>1015.6</v>
      </c>
      <c r="O160" s="124">
        <v>87321.7</v>
      </c>
      <c r="P160" s="125">
        <v>17300.8</v>
      </c>
      <c r="Q160" s="124">
        <v>7184.6</v>
      </c>
      <c r="R160" s="124">
        <v>9050.7999999999993</v>
      </c>
      <c r="S160" s="124">
        <v>1065.4000000000001</v>
      </c>
      <c r="T160" s="124">
        <v>0</v>
      </c>
      <c r="U160" s="124">
        <v>718510</v>
      </c>
      <c r="V160" s="124">
        <v>637565.69999999995</v>
      </c>
      <c r="W160" s="124">
        <v>300220.09999999998</v>
      </c>
      <c r="X160" s="124">
        <v>275831.90000000002</v>
      </c>
      <c r="Y160" s="124">
        <v>24388.2</v>
      </c>
      <c r="Z160" s="124">
        <v>3557</v>
      </c>
      <c r="AA160" s="124">
        <v>250807.1</v>
      </c>
      <c r="AB160" s="124">
        <v>60796.9</v>
      </c>
      <c r="AC160" s="124">
        <v>187664.6</v>
      </c>
      <c r="AD160" s="124">
        <v>503.7</v>
      </c>
      <c r="AE160" s="124">
        <v>1841.9</v>
      </c>
      <c r="AF160" s="124">
        <v>82981.5</v>
      </c>
      <c r="AG160" s="124">
        <v>58447.1</v>
      </c>
      <c r="AH160" s="124">
        <v>24534.400000000001</v>
      </c>
      <c r="AI160" s="124">
        <v>80944.3</v>
      </c>
      <c r="AJ160" s="124">
        <v>2158.1</v>
      </c>
      <c r="AK160" s="124">
        <v>78786.2</v>
      </c>
      <c r="AL160" s="124">
        <v>1236.0999999999999</v>
      </c>
      <c r="AM160" s="124">
        <v>1330.1</v>
      </c>
      <c r="AN160" s="124">
        <v>0</v>
      </c>
      <c r="AO160" s="124">
        <v>76220</v>
      </c>
      <c r="AP160" s="124">
        <v>0</v>
      </c>
      <c r="AQ160" s="124">
        <v>0</v>
      </c>
      <c r="AR160" s="125">
        <v>-163038.09999999998</v>
      </c>
      <c r="AS160" s="125">
        <v>-165075.29999999993</v>
      </c>
      <c r="AT160" s="125">
        <v>-246019.59999999998</v>
      </c>
      <c r="AU160" s="123">
        <v>-0.65503663000000001</v>
      </c>
      <c r="AV160" s="125" t="s">
        <v>498</v>
      </c>
      <c r="AW160" s="124" t="s">
        <v>498</v>
      </c>
      <c r="AX160" s="124" t="s">
        <v>498</v>
      </c>
      <c r="AY160" s="126" t="s">
        <v>498</v>
      </c>
      <c r="AZ160" s="124">
        <v>14992095.124432078</v>
      </c>
      <c r="BA160" s="131">
        <v>3769759.7308406606</v>
      </c>
      <c r="BB160" s="126">
        <v>18761854.85527274</v>
      </c>
      <c r="BC160" s="129">
        <f t="shared" si="0"/>
        <v>49.859231501810918</v>
      </c>
      <c r="BD160" s="127">
        <v>22.8783314187339</v>
      </c>
      <c r="BE160" s="127">
        <v>11.265576180291795</v>
      </c>
      <c r="BF160" s="128">
        <v>40.852138550092938</v>
      </c>
      <c r="BG160" s="157">
        <v>37629651.100000001</v>
      </c>
    </row>
    <row r="161" spans="1:59" ht="14.5" hidden="1" outlineLevel="1" x14ac:dyDescent="0.25">
      <c r="A161" s="119"/>
      <c r="B161" s="118" t="s">
        <v>460</v>
      </c>
      <c r="C161" s="130">
        <v>607.37</v>
      </c>
      <c r="D161" s="131">
        <v>797762.3</v>
      </c>
      <c r="E161" s="131">
        <v>797762.3</v>
      </c>
      <c r="F161" s="131">
        <v>758926.5</v>
      </c>
      <c r="G161" s="132">
        <v>170990.6</v>
      </c>
      <c r="H161" s="131">
        <v>27678.6</v>
      </c>
      <c r="I161" s="131">
        <v>828.4</v>
      </c>
      <c r="J161" s="131">
        <v>111058.4</v>
      </c>
      <c r="K161" s="131">
        <v>31425.200000000001</v>
      </c>
      <c r="L161" s="131">
        <v>266285</v>
      </c>
      <c r="M161" s="131">
        <v>156983.70000000001</v>
      </c>
      <c r="N161" s="131">
        <v>1736.9</v>
      </c>
      <c r="O161" s="131">
        <v>162930.29999999999</v>
      </c>
      <c r="P161" s="132">
        <v>38835.800000000003</v>
      </c>
      <c r="Q161" s="131">
        <v>12934.2</v>
      </c>
      <c r="R161" s="131">
        <v>12800.2</v>
      </c>
      <c r="S161" s="131">
        <v>13101.4</v>
      </c>
      <c r="T161" s="131">
        <v>0</v>
      </c>
      <c r="U161" s="131">
        <v>1184784.6000000001</v>
      </c>
      <c r="V161" s="131">
        <v>1086784.8999999999</v>
      </c>
      <c r="W161" s="131">
        <v>496317.3</v>
      </c>
      <c r="X161" s="131">
        <v>414655.2</v>
      </c>
      <c r="Y161" s="131">
        <v>81662.100000000006</v>
      </c>
      <c r="Z161" s="131">
        <v>13525.1</v>
      </c>
      <c r="AA161" s="131">
        <v>454471.5</v>
      </c>
      <c r="AB161" s="131">
        <v>125069.1</v>
      </c>
      <c r="AC161" s="131">
        <v>324493.7</v>
      </c>
      <c r="AD161" s="131">
        <v>1224.5</v>
      </c>
      <c r="AE161" s="131">
        <v>3684.2</v>
      </c>
      <c r="AF161" s="131">
        <v>122471</v>
      </c>
      <c r="AG161" s="131">
        <v>93638.8</v>
      </c>
      <c r="AH161" s="131">
        <v>28832.2</v>
      </c>
      <c r="AI161" s="131">
        <v>97999.7</v>
      </c>
      <c r="AJ161" s="131">
        <v>3487.8</v>
      </c>
      <c r="AK161" s="131">
        <v>94511.9</v>
      </c>
      <c r="AL161" s="131">
        <v>2472.1999999999998</v>
      </c>
      <c r="AM161" s="131">
        <v>11164.1</v>
      </c>
      <c r="AN161" s="131">
        <v>0</v>
      </c>
      <c r="AO161" s="131">
        <v>80875.600000000006</v>
      </c>
      <c r="AP161" s="131">
        <v>0</v>
      </c>
      <c r="AQ161" s="131">
        <v>0</v>
      </c>
      <c r="AR161" s="132">
        <v>-264551.30000000005</v>
      </c>
      <c r="AS161" s="132">
        <v>-289022.59999999986</v>
      </c>
      <c r="AT161" s="132">
        <v>-387022.30000000005</v>
      </c>
      <c r="AU161" s="130">
        <v>-1.0304617300000001</v>
      </c>
      <c r="AV161" s="132" t="s">
        <v>498</v>
      </c>
      <c r="AW161" s="131" t="s">
        <v>498</v>
      </c>
      <c r="AX161" s="131" t="s">
        <v>498</v>
      </c>
      <c r="AY161" s="133" t="s">
        <v>498</v>
      </c>
      <c r="AZ161" s="131">
        <v>15136056.133016814</v>
      </c>
      <c r="BA161" s="131">
        <v>3735064.1465204824</v>
      </c>
      <c r="BB161" s="133">
        <v>18871120.279537298</v>
      </c>
      <c r="BC161" s="129">
        <f t="shared" si="0"/>
        <v>50.149602050222832</v>
      </c>
      <c r="BD161" s="129">
        <v>16.822659690948562</v>
      </c>
      <c r="BE161" s="129">
        <v>8.2715126674935391</v>
      </c>
      <c r="BF161" s="134">
        <v>35.087065096167422</v>
      </c>
      <c r="BG161" s="155">
        <v>37629651.100000001</v>
      </c>
    </row>
    <row r="162" spans="1:59" ht="14.5" hidden="1" outlineLevel="1" x14ac:dyDescent="0.25">
      <c r="A162" s="119"/>
      <c r="B162" s="118" t="s">
        <v>461</v>
      </c>
      <c r="C162" s="130">
        <v>599.53</v>
      </c>
      <c r="D162" s="131">
        <v>1357042.4</v>
      </c>
      <c r="E162" s="131">
        <v>1326989.8999999999</v>
      </c>
      <c r="F162" s="131">
        <v>1233481.5</v>
      </c>
      <c r="G162" s="132">
        <v>261845.5</v>
      </c>
      <c r="H162" s="131">
        <v>40803.300000000003</v>
      </c>
      <c r="I162" s="131">
        <v>1203.9000000000001</v>
      </c>
      <c r="J162" s="131">
        <v>169813.4</v>
      </c>
      <c r="K162" s="131">
        <v>50024.9</v>
      </c>
      <c r="L162" s="131">
        <v>520323.6</v>
      </c>
      <c r="M162" s="131">
        <v>221972.2</v>
      </c>
      <c r="N162" s="131">
        <v>2400.5</v>
      </c>
      <c r="O162" s="131">
        <v>226939.7</v>
      </c>
      <c r="P162" s="132">
        <v>93508.4</v>
      </c>
      <c r="Q162" s="131">
        <v>19202.8</v>
      </c>
      <c r="R162" s="131">
        <v>40527.5</v>
      </c>
      <c r="S162" s="131">
        <v>33778.1</v>
      </c>
      <c r="T162" s="131">
        <v>30052.5</v>
      </c>
      <c r="U162" s="131">
        <v>1923042.6</v>
      </c>
      <c r="V162" s="131">
        <v>1750962.9</v>
      </c>
      <c r="W162" s="131">
        <v>676546.6</v>
      </c>
      <c r="X162" s="131">
        <v>556722.80000000005</v>
      </c>
      <c r="Y162" s="131">
        <v>119823.8</v>
      </c>
      <c r="Z162" s="131">
        <v>27429.599999999999</v>
      </c>
      <c r="AA162" s="131">
        <v>686411.8</v>
      </c>
      <c r="AB162" s="131">
        <v>190488.6</v>
      </c>
      <c r="AC162" s="131">
        <v>490658</v>
      </c>
      <c r="AD162" s="131">
        <v>1581</v>
      </c>
      <c r="AE162" s="131">
        <v>3684.2</v>
      </c>
      <c r="AF162" s="131">
        <v>360574.9</v>
      </c>
      <c r="AG162" s="131">
        <v>303437.90000000002</v>
      </c>
      <c r="AH162" s="131">
        <v>57137</v>
      </c>
      <c r="AI162" s="131">
        <v>141235.79999999999</v>
      </c>
      <c r="AJ162" s="131">
        <v>6370.3</v>
      </c>
      <c r="AK162" s="131">
        <v>134865.5</v>
      </c>
      <c r="AL162" s="131">
        <v>3710.6</v>
      </c>
      <c r="AM162" s="131">
        <v>48878</v>
      </c>
      <c r="AN162" s="131">
        <v>0</v>
      </c>
      <c r="AO162" s="131">
        <v>82276.899999999994</v>
      </c>
      <c r="AP162" s="131">
        <v>0</v>
      </c>
      <c r="AQ162" s="131">
        <v>30843.9</v>
      </c>
      <c r="AR162" s="132">
        <v>-205425.30000000028</v>
      </c>
      <c r="AS162" s="132">
        <v>-423973</v>
      </c>
      <c r="AT162" s="132">
        <v>-566000.20000000019</v>
      </c>
      <c r="AU162" s="130">
        <v>-1.50699725</v>
      </c>
      <c r="AV162" s="132" t="s">
        <v>498</v>
      </c>
      <c r="AW162" s="131" t="s">
        <v>498</v>
      </c>
      <c r="AX162" s="131" t="s">
        <v>498</v>
      </c>
      <c r="AY162" s="133" t="s">
        <v>498</v>
      </c>
      <c r="AZ162" s="131">
        <v>15759878.07330939</v>
      </c>
      <c r="BA162" s="131">
        <v>3684049.3085364262</v>
      </c>
      <c r="BB162" s="133">
        <v>19443927.381845817</v>
      </c>
      <c r="BC162" s="129">
        <f t="shared" si="0"/>
        <v>51.67182478034141</v>
      </c>
      <c r="BD162" s="129">
        <v>12.493955651861199</v>
      </c>
      <c r="BE162" s="129">
        <v>7.3443911185782262</v>
      </c>
      <c r="BF162" s="134">
        <v>42.183328041662016</v>
      </c>
      <c r="BG162" s="155">
        <v>37629651.100000001</v>
      </c>
    </row>
    <row r="163" spans="1:59" ht="14.5" hidden="1" outlineLevel="1" x14ac:dyDescent="0.25">
      <c r="A163" s="119"/>
      <c r="B163" s="118" t="s">
        <v>462</v>
      </c>
      <c r="C163" s="130">
        <v>597.20000000000005</v>
      </c>
      <c r="D163" s="131">
        <v>1717625.9</v>
      </c>
      <c r="E163" s="131">
        <v>1687250.2</v>
      </c>
      <c r="F163" s="131">
        <v>1582393</v>
      </c>
      <c r="G163" s="132">
        <v>342021.5</v>
      </c>
      <c r="H163" s="131">
        <v>53003.7</v>
      </c>
      <c r="I163" s="131">
        <v>1606.1</v>
      </c>
      <c r="J163" s="131">
        <v>222014.3</v>
      </c>
      <c r="K163" s="131">
        <v>65397.4</v>
      </c>
      <c r="L163" s="131">
        <v>629868.6</v>
      </c>
      <c r="M163" s="131">
        <v>287118.5</v>
      </c>
      <c r="N163" s="131">
        <v>3212.2</v>
      </c>
      <c r="O163" s="131">
        <v>320172.2</v>
      </c>
      <c r="P163" s="132">
        <v>104857.2</v>
      </c>
      <c r="Q163" s="131">
        <v>25302.1</v>
      </c>
      <c r="R163" s="131">
        <v>42307.8</v>
      </c>
      <c r="S163" s="131">
        <v>37247.300000000003</v>
      </c>
      <c r="T163" s="131">
        <v>30375.7</v>
      </c>
      <c r="U163" s="131">
        <v>2497957.9</v>
      </c>
      <c r="V163" s="131">
        <v>2307031.4</v>
      </c>
      <c r="W163" s="131">
        <v>852501.2</v>
      </c>
      <c r="X163" s="131">
        <v>700558</v>
      </c>
      <c r="Y163" s="131">
        <v>151943.20000000001</v>
      </c>
      <c r="Z163" s="131">
        <v>45768.2</v>
      </c>
      <c r="AA163" s="131">
        <v>919902.7</v>
      </c>
      <c r="AB163" s="131">
        <v>258180.6</v>
      </c>
      <c r="AC163" s="131">
        <v>655834</v>
      </c>
      <c r="AD163" s="131">
        <v>2203.9</v>
      </c>
      <c r="AE163" s="131">
        <v>3684.2</v>
      </c>
      <c r="AF163" s="131">
        <v>488859.3</v>
      </c>
      <c r="AG163" s="131">
        <v>379016.9</v>
      </c>
      <c r="AH163" s="131">
        <v>109842.4</v>
      </c>
      <c r="AI163" s="131">
        <v>160082.6</v>
      </c>
      <c r="AJ163" s="131">
        <v>9193.9</v>
      </c>
      <c r="AK163" s="131">
        <v>150888.70000000001</v>
      </c>
      <c r="AL163" s="131">
        <v>4947.2</v>
      </c>
      <c r="AM163" s="131">
        <v>61374.6</v>
      </c>
      <c r="AN163" s="131">
        <v>0</v>
      </c>
      <c r="AO163" s="131">
        <v>84566.9</v>
      </c>
      <c r="AP163" s="131">
        <v>0</v>
      </c>
      <c r="AQ163" s="131">
        <v>30843.9</v>
      </c>
      <c r="AR163" s="132">
        <v>-291472.69999999995</v>
      </c>
      <c r="AS163" s="132">
        <v>-619781.19999999995</v>
      </c>
      <c r="AT163" s="132">
        <v>-780332</v>
      </c>
      <c r="AU163" s="130">
        <v>-2.0776639000000001</v>
      </c>
      <c r="AV163" s="132" t="s">
        <v>498</v>
      </c>
      <c r="AW163" s="131" t="s">
        <v>498</v>
      </c>
      <c r="AX163" s="131" t="s">
        <v>498</v>
      </c>
      <c r="AY163" s="133" t="s">
        <v>498</v>
      </c>
      <c r="AZ163" s="131">
        <v>15994117.583401883</v>
      </c>
      <c r="BA163" s="131">
        <v>3660793.321569127</v>
      </c>
      <c r="BB163" s="133">
        <v>19654910.904971011</v>
      </c>
      <c r="BC163" s="129">
        <f t="shared" si="0"/>
        <v>52.232509019917572</v>
      </c>
      <c r="BD163" s="129">
        <v>7.3665640435461643</v>
      </c>
      <c r="BE163" s="129">
        <v>6.4085407772706269</v>
      </c>
      <c r="BF163" s="134">
        <v>39.804811985667186</v>
      </c>
      <c r="BG163" s="155">
        <v>37629651.100000001</v>
      </c>
    </row>
    <row r="164" spans="1:59" ht="14.5" hidden="1" outlineLevel="1" x14ac:dyDescent="0.25">
      <c r="A164" s="119"/>
      <c r="B164" s="118" t="s">
        <v>463</v>
      </c>
      <c r="C164" s="130">
        <v>588.35</v>
      </c>
      <c r="D164" s="131">
        <v>2085102.5</v>
      </c>
      <c r="E164" s="131">
        <v>2054726.8</v>
      </c>
      <c r="F164" s="131">
        <v>1887762</v>
      </c>
      <c r="G164" s="132">
        <v>428104</v>
      </c>
      <c r="H164" s="131">
        <v>66999.100000000006</v>
      </c>
      <c r="I164" s="131">
        <v>2076.5</v>
      </c>
      <c r="J164" s="131">
        <v>278596</v>
      </c>
      <c r="K164" s="131">
        <v>80432.399999999994</v>
      </c>
      <c r="L164" s="131">
        <v>705655.2</v>
      </c>
      <c r="M164" s="131">
        <v>354647.3</v>
      </c>
      <c r="N164" s="131">
        <v>4168.6000000000004</v>
      </c>
      <c r="O164" s="131">
        <v>395186.9</v>
      </c>
      <c r="P164" s="132">
        <v>166964.79999999999</v>
      </c>
      <c r="Q164" s="131">
        <v>31734.3</v>
      </c>
      <c r="R164" s="131">
        <v>46544.2</v>
      </c>
      <c r="S164" s="131">
        <v>88686.3</v>
      </c>
      <c r="T164" s="131">
        <v>30375.7</v>
      </c>
      <c r="U164" s="131">
        <v>3067729.7</v>
      </c>
      <c r="V164" s="131">
        <v>2812969.6</v>
      </c>
      <c r="W164" s="131">
        <v>1029389.8</v>
      </c>
      <c r="X164" s="131">
        <v>845594.6</v>
      </c>
      <c r="Y164" s="131">
        <v>183795.20000000001</v>
      </c>
      <c r="Z164" s="131">
        <v>63553.2</v>
      </c>
      <c r="AA164" s="131">
        <v>1139767.8999999999</v>
      </c>
      <c r="AB164" s="131">
        <v>325946.59999999998</v>
      </c>
      <c r="AC164" s="131">
        <v>805791.9</v>
      </c>
      <c r="AD164" s="131">
        <v>2372.4</v>
      </c>
      <c r="AE164" s="131">
        <v>5657</v>
      </c>
      <c r="AF164" s="131">
        <v>580258.69999999995</v>
      </c>
      <c r="AG164" s="131">
        <v>469839.3</v>
      </c>
      <c r="AH164" s="131">
        <v>110419.4</v>
      </c>
      <c r="AI164" s="131">
        <v>223916.2</v>
      </c>
      <c r="AJ164" s="131">
        <v>12027.1</v>
      </c>
      <c r="AK164" s="131">
        <v>211889.1</v>
      </c>
      <c r="AL164" s="131">
        <v>6184.4</v>
      </c>
      <c r="AM164" s="131">
        <v>119957.7</v>
      </c>
      <c r="AN164" s="131">
        <v>0</v>
      </c>
      <c r="AO164" s="131">
        <v>85747</v>
      </c>
      <c r="AP164" s="131">
        <v>0</v>
      </c>
      <c r="AQ164" s="131">
        <v>30843.9</v>
      </c>
      <c r="AR164" s="132">
        <v>-402368.5</v>
      </c>
      <c r="AS164" s="132">
        <v>-758242.8</v>
      </c>
      <c r="AT164" s="132">
        <v>-982627.20000000019</v>
      </c>
      <c r="AU164" s="130">
        <v>-2.6162826300000002</v>
      </c>
      <c r="AV164" s="132" t="s">
        <v>498</v>
      </c>
      <c r="AW164" s="131" t="s">
        <v>498</v>
      </c>
      <c r="AX164" s="131" t="s">
        <v>498</v>
      </c>
      <c r="AY164" s="133" t="s">
        <v>498</v>
      </c>
      <c r="AZ164" s="131">
        <v>16038175.258805223</v>
      </c>
      <c r="BA164" s="131">
        <v>3608100.3815910271</v>
      </c>
      <c r="BB164" s="133">
        <v>19646275.640396249</v>
      </c>
      <c r="BC164" s="129">
        <f t="shared" si="0"/>
        <v>52.209560987389139</v>
      </c>
      <c r="BD164" s="129">
        <v>8.6284450318474537</v>
      </c>
      <c r="BE164" s="129">
        <v>7.2990879939263831</v>
      </c>
      <c r="BF164" s="134">
        <v>37.380514592832874</v>
      </c>
      <c r="BG164" s="155">
        <v>37629651.100000001</v>
      </c>
    </row>
    <row r="165" spans="1:59" ht="14.5" hidden="1" outlineLevel="1" x14ac:dyDescent="0.25">
      <c r="A165" s="119"/>
      <c r="B165" s="118" t="s">
        <v>464</v>
      </c>
      <c r="C165" s="130">
        <v>580.95000000000005</v>
      </c>
      <c r="D165" s="131">
        <v>2528810.4</v>
      </c>
      <c r="E165" s="131">
        <v>2498434.7000000002</v>
      </c>
      <c r="F165" s="131">
        <v>2310301.2000000002</v>
      </c>
      <c r="G165" s="132">
        <v>507185.6</v>
      </c>
      <c r="H165" s="131">
        <v>79979.399999999994</v>
      </c>
      <c r="I165" s="131">
        <v>2630</v>
      </c>
      <c r="J165" s="131">
        <v>330288.90000000002</v>
      </c>
      <c r="K165" s="131">
        <v>94287.3</v>
      </c>
      <c r="L165" s="131">
        <v>915745.8</v>
      </c>
      <c r="M165" s="131">
        <v>417055.2</v>
      </c>
      <c r="N165" s="131">
        <v>5009.8</v>
      </c>
      <c r="O165" s="131">
        <v>465304.8</v>
      </c>
      <c r="P165" s="132">
        <v>188133.5</v>
      </c>
      <c r="Q165" s="131">
        <v>37949.199999999997</v>
      </c>
      <c r="R165" s="131">
        <v>52326.1</v>
      </c>
      <c r="S165" s="131">
        <v>97858.2</v>
      </c>
      <c r="T165" s="131">
        <v>30375.7</v>
      </c>
      <c r="U165" s="131">
        <v>3649007.4</v>
      </c>
      <c r="V165" s="131">
        <v>3348522.3</v>
      </c>
      <c r="W165" s="131">
        <v>1204308.8</v>
      </c>
      <c r="X165" s="131">
        <v>988825.59999999998</v>
      </c>
      <c r="Y165" s="131">
        <v>215483.2</v>
      </c>
      <c r="Z165" s="131">
        <v>82376.2</v>
      </c>
      <c r="AA165" s="131">
        <v>1355839.5</v>
      </c>
      <c r="AB165" s="131">
        <v>392165.8</v>
      </c>
      <c r="AC165" s="131">
        <v>948264.6</v>
      </c>
      <c r="AD165" s="131">
        <v>2667.7</v>
      </c>
      <c r="AE165" s="131">
        <v>12741.4</v>
      </c>
      <c r="AF165" s="131">
        <v>705997.8</v>
      </c>
      <c r="AG165" s="131">
        <v>594234.4</v>
      </c>
      <c r="AH165" s="131">
        <v>111763.4</v>
      </c>
      <c r="AI165" s="131">
        <v>269641.2</v>
      </c>
      <c r="AJ165" s="131">
        <v>15036.7</v>
      </c>
      <c r="AK165" s="131">
        <v>254604.5</v>
      </c>
      <c r="AL165" s="131">
        <v>7420.5</v>
      </c>
      <c r="AM165" s="131">
        <v>159048.9</v>
      </c>
      <c r="AN165" s="131">
        <v>0</v>
      </c>
      <c r="AO165" s="131">
        <v>88135.1</v>
      </c>
      <c r="AP165" s="131">
        <v>0</v>
      </c>
      <c r="AQ165" s="131">
        <v>30843.9</v>
      </c>
      <c r="AR165" s="132">
        <v>-560787.14803664014</v>
      </c>
      <c r="AS165" s="132">
        <v>-1096300.0743887802</v>
      </c>
      <c r="AT165" s="132">
        <v>-1380860.0228300202</v>
      </c>
      <c r="AU165" s="130">
        <v>-2.9825675</v>
      </c>
      <c r="AV165" s="132" t="s">
        <v>498</v>
      </c>
      <c r="AW165" s="131" t="s">
        <v>498</v>
      </c>
      <c r="AX165" s="131" t="s">
        <v>498</v>
      </c>
      <c r="AY165" s="133" t="s">
        <v>498</v>
      </c>
      <c r="AZ165" s="131">
        <v>16095673.623954164</v>
      </c>
      <c r="BA165" s="131">
        <v>3569901.8396535004</v>
      </c>
      <c r="BB165" s="133">
        <v>19665575.463607665</v>
      </c>
      <c r="BC165" s="129">
        <f t="shared" si="0"/>
        <v>52.260849858391765</v>
      </c>
      <c r="BD165" s="129">
        <v>6.6836760532335004</v>
      </c>
      <c r="BE165" s="129">
        <v>7.3894415971691956</v>
      </c>
      <c r="BF165" s="134">
        <v>39.637510117702263</v>
      </c>
      <c r="BG165" s="155">
        <v>37629651.100000001</v>
      </c>
    </row>
    <row r="166" spans="1:59" ht="14.5" hidden="1" outlineLevel="1" x14ac:dyDescent="0.25">
      <c r="A166" s="119"/>
      <c r="B166" s="118" t="s">
        <v>465</v>
      </c>
      <c r="C166" s="130">
        <v>570.37</v>
      </c>
      <c r="D166" s="131">
        <v>2897396</v>
      </c>
      <c r="E166" s="131">
        <v>2843020.3</v>
      </c>
      <c r="F166" s="131">
        <v>2635488.4</v>
      </c>
      <c r="G166" s="132">
        <v>594623.9</v>
      </c>
      <c r="H166" s="131">
        <v>94205.4</v>
      </c>
      <c r="I166" s="131">
        <v>3168.3</v>
      </c>
      <c r="J166" s="131">
        <v>388909.3</v>
      </c>
      <c r="K166" s="131">
        <v>108340.9</v>
      </c>
      <c r="L166" s="131">
        <v>1032528.6</v>
      </c>
      <c r="M166" s="131">
        <v>487375.1</v>
      </c>
      <c r="N166" s="131">
        <v>5757.6</v>
      </c>
      <c r="O166" s="131">
        <v>515203.2</v>
      </c>
      <c r="P166" s="132">
        <v>207531.9</v>
      </c>
      <c r="Q166" s="131">
        <v>44542.6</v>
      </c>
      <c r="R166" s="131">
        <v>55237.3</v>
      </c>
      <c r="S166" s="131">
        <v>107752</v>
      </c>
      <c r="T166" s="131">
        <v>54375.7</v>
      </c>
      <c r="U166" s="131">
        <v>4278255.8</v>
      </c>
      <c r="V166" s="131">
        <v>3939320.1</v>
      </c>
      <c r="W166" s="131">
        <v>1382901.6</v>
      </c>
      <c r="X166" s="131">
        <v>1136156.8999999999</v>
      </c>
      <c r="Y166" s="131">
        <v>246744.7</v>
      </c>
      <c r="Z166" s="131">
        <v>104914.4</v>
      </c>
      <c r="AA166" s="131">
        <v>1631431.3</v>
      </c>
      <c r="AB166" s="131">
        <v>462399.1</v>
      </c>
      <c r="AC166" s="131">
        <v>1150559.7</v>
      </c>
      <c r="AD166" s="131">
        <v>3531.4</v>
      </c>
      <c r="AE166" s="131">
        <v>14941.1</v>
      </c>
      <c r="AF166" s="131">
        <v>820072.8</v>
      </c>
      <c r="AG166" s="131">
        <v>684998</v>
      </c>
      <c r="AH166" s="131">
        <v>135074.79999999999</v>
      </c>
      <c r="AI166" s="131">
        <v>308091.8</v>
      </c>
      <c r="AJ166" s="131">
        <v>18593</v>
      </c>
      <c r="AK166" s="131">
        <v>289498.8</v>
      </c>
      <c r="AL166" s="131">
        <v>8656.6</v>
      </c>
      <c r="AM166" s="131">
        <v>191704.8</v>
      </c>
      <c r="AN166" s="131">
        <v>0</v>
      </c>
      <c r="AO166" s="131">
        <v>89137.4</v>
      </c>
      <c r="AP166" s="131">
        <v>0</v>
      </c>
      <c r="AQ166" s="131">
        <v>30843.9</v>
      </c>
      <c r="AR166" s="132">
        <v>-560787</v>
      </c>
      <c r="AS166" s="132">
        <v>-1096299.8000000003</v>
      </c>
      <c r="AT166" s="132">
        <v>-1380859.7999999998</v>
      </c>
      <c r="AU166" s="130">
        <v>-3.6765922099999999</v>
      </c>
      <c r="AV166" s="132" t="s">
        <v>498</v>
      </c>
      <c r="AW166" s="131" t="s">
        <v>498</v>
      </c>
      <c r="AX166" s="131" t="s">
        <v>498</v>
      </c>
      <c r="AY166" s="133" t="s">
        <v>498</v>
      </c>
      <c r="AZ166" s="131">
        <v>16210855.147046279</v>
      </c>
      <c r="BA166" s="131">
        <v>3538820.0651478055</v>
      </c>
      <c r="BB166" s="133">
        <v>19749675.212194085</v>
      </c>
      <c r="BC166" s="129">
        <f t="shared" si="0"/>
        <v>52.484343157234548</v>
      </c>
      <c r="BD166" s="129">
        <v>5.4289302081589108</v>
      </c>
      <c r="BE166" s="129">
        <v>7.2013395592716991</v>
      </c>
      <c r="BF166" s="134">
        <v>39.177886577035686</v>
      </c>
      <c r="BG166" s="155">
        <v>37629651.100000001</v>
      </c>
    </row>
    <row r="167" spans="1:59" ht="14.5" hidden="1" outlineLevel="1" x14ac:dyDescent="0.25">
      <c r="A167" s="119"/>
      <c r="B167" s="118" t="s">
        <v>466</v>
      </c>
      <c r="C167" s="130">
        <v>573.66</v>
      </c>
      <c r="D167" s="131">
        <v>3337935.3</v>
      </c>
      <c r="E167" s="131">
        <v>3237559.6</v>
      </c>
      <c r="F167" s="131">
        <v>2972816.5</v>
      </c>
      <c r="G167" s="132">
        <v>672551.2</v>
      </c>
      <c r="H167" s="131">
        <v>107217.8</v>
      </c>
      <c r="I167" s="131">
        <v>3567.1</v>
      </c>
      <c r="J167" s="131">
        <v>441045.5</v>
      </c>
      <c r="K167" s="131">
        <v>120720.8</v>
      </c>
      <c r="L167" s="131">
        <v>1120187.3999999999</v>
      </c>
      <c r="M167" s="131">
        <v>576474</v>
      </c>
      <c r="N167" s="131">
        <v>6473</v>
      </c>
      <c r="O167" s="131">
        <v>597130.9</v>
      </c>
      <c r="P167" s="132">
        <v>264743.09999999998</v>
      </c>
      <c r="Q167" s="131">
        <v>50747.6</v>
      </c>
      <c r="R167" s="131">
        <v>62443.9</v>
      </c>
      <c r="S167" s="131">
        <v>151551.6</v>
      </c>
      <c r="T167" s="131">
        <v>100375.7</v>
      </c>
      <c r="U167" s="131">
        <v>4825466.5999999996</v>
      </c>
      <c r="V167" s="131">
        <v>4445095</v>
      </c>
      <c r="W167" s="131">
        <v>1562250.4</v>
      </c>
      <c r="X167" s="131">
        <v>1283021.5</v>
      </c>
      <c r="Y167" s="131">
        <v>279228.90000000002</v>
      </c>
      <c r="Z167" s="131">
        <v>121072.8</v>
      </c>
      <c r="AA167" s="131">
        <v>1839377</v>
      </c>
      <c r="AB167" s="131">
        <v>532530.30000000005</v>
      </c>
      <c r="AC167" s="131">
        <v>1287584.3999999999</v>
      </c>
      <c r="AD167" s="131">
        <v>4141.6000000000004</v>
      </c>
      <c r="AE167" s="131">
        <v>15120.7</v>
      </c>
      <c r="AF167" s="131">
        <v>922394.8</v>
      </c>
      <c r="AG167" s="131">
        <v>781096.1</v>
      </c>
      <c r="AH167" s="131">
        <v>141298.70000000001</v>
      </c>
      <c r="AI167" s="131">
        <v>348924.6</v>
      </c>
      <c r="AJ167" s="131">
        <v>25363.8</v>
      </c>
      <c r="AK167" s="131">
        <v>323560.8</v>
      </c>
      <c r="AL167" s="131">
        <v>9892.7000000000007</v>
      </c>
      <c r="AM167" s="131">
        <v>223455.7</v>
      </c>
      <c r="AN167" s="131">
        <v>0</v>
      </c>
      <c r="AO167" s="131">
        <v>90212.4</v>
      </c>
      <c r="AP167" s="131">
        <v>0</v>
      </c>
      <c r="AQ167" s="131">
        <v>31447</v>
      </c>
      <c r="AR167" s="132">
        <v>-565136.5</v>
      </c>
      <c r="AS167" s="132">
        <v>-1207535.3999999999</v>
      </c>
      <c r="AT167" s="132">
        <v>-1487531.2999999998</v>
      </c>
      <c r="AU167" s="130">
        <v>-3.9606091700000001</v>
      </c>
      <c r="AV167" s="132" t="s">
        <v>498</v>
      </c>
      <c r="AW167" s="131" t="s">
        <v>498</v>
      </c>
      <c r="AX167" s="131" t="s">
        <v>498</v>
      </c>
      <c r="AY167" s="133" t="s">
        <v>498</v>
      </c>
      <c r="AZ167" s="131">
        <v>16320945.518938486</v>
      </c>
      <c r="BA167" s="131">
        <v>3555578.0771592674</v>
      </c>
      <c r="BB167" s="133">
        <v>19876523.596097752</v>
      </c>
      <c r="BC167" s="129">
        <f t="shared" si="0"/>
        <v>52.821440048105451</v>
      </c>
      <c r="BD167" s="129">
        <v>7.6382323776763572</v>
      </c>
      <c r="BE167" s="129">
        <v>7.2308983765970893</v>
      </c>
      <c r="BF167" s="134">
        <v>37.68101381769231</v>
      </c>
      <c r="BG167" s="155">
        <v>37629651.100000001</v>
      </c>
    </row>
    <row r="168" spans="1:59" ht="14.5" hidden="1" outlineLevel="1" x14ac:dyDescent="0.25">
      <c r="A168" s="119"/>
      <c r="B168" s="118" t="s">
        <v>467</v>
      </c>
      <c r="C168" s="130">
        <v>580.4</v>
      </c>
      <c r="D168" s="131">
        <v>3803283.4</v>
      </c>
      <c r="E168" s="131">
        <v>3702907.7</v>
      </c>
      <c r="F168" s="131">
        <v>3422366.9</v>
      </c>
      <c r="G168" s="132">
        <v>755197.8</v>
      </c>
      <c r="H168" s="131">
        <v>120040.7</v>
      </c>
      <c r="I168" s="131">
        <v>4044.7</v>
      </c>
      <c r="J168" s="131">
        <v>494982.40000000002</v>
      </c>
      <c r="K168" s="131">
        <v>136130</v>
      </c>
      <c r="L168" s="131">
        <v>1328596.3</v>
      </c>
      <c r="M168" s="131">
        <v>672279</v>
      </c>
      <c r="N168" s="131">
        <v>7371.4</v>
      </c>
      <c r="O168" s="131">
        <v>658922.4</v>
      </c>
      <c r="P168" s="132">
        <v>280540.79999999999</v>
      </c>
      <c r="Q168" s="131">
        <v>57215.7</v>
      </c>
      <c r="R168" s="131">
        <v>64750.6</v>
      </c>
      <c r="S168" s="131">
        <v>158574.5</v>
      </c>
      <c r="T168" s="131">
        <v>100375.7</v>
      </c>
      <c r="U168" s="131">
        <v>5507799.2999999998</v>
      </c>
      <c r="V168" s="131">
        <v>5105375.5</v>
      </c>
      <c r="W168" s="131">
        <v>1743876.4</v>
      </c>
      <c r="X168" s="131">
        <v>1432514.4</v>
      </c>
      <c r="Y168" s="131">
        <v>311362</v>
      </c>
      <c r="Z168" s="131">
        <v>136502</v>
      </c>
      <c r="AA168" s="131">
        <v>2041731.4</v>
      </c>
      <c r="AB168" s="131">
        <v>600856.6</v>
      </c>
      <c r="AC168" s="131">
        <v>1421474.4</v>
      </c>
      <c r="AD168" s="131">
        <v>4279.7</v>
      </c>
      <c r="AE168" s="131">
        <v>15120.7</v>
      </c>
      <c r="AF168" s="131">
        <v>1183265.7</v>
      </c>
      <c r="AG168" s="131">
        <v>1002480.8</v>
      </c>
      <c r="AH168" s="131">
        <v>180784.9</v>
      </c>
      <c r="AI168" s="131">
        <v>370976.8</v>
      </c>
      <c r="AJ168" s="131">
        <v>29214.9</v>
      </c>
      <c r="AK168" s="131">
        <v>341761.9</v>
      </c>
      <c r="AL168" s="131">
        <v>11495.5</v>
      </c>
      <c r="AM168" s="131">
        <v>238645.2</v>
      </c>
      <c r="AN168" s="131">
        <v>0</v>
      </c>
      <c r="AO168" s="131">
        <v>91621.2</v>
      </c>
      <c r="AP168" s="131">
        <v>0</v>
      </c>
      <c r="AQ168" s="131">
        <v>31447</v>
      </c>
      <c r="AR168" s="132">
        <v>-521250.19999999972</v>
      </c>
      <c r="AS168" s="132">
        <v>-1402467.7999999998</v>
      </c>
      <c r="AT168" s="132">
        <v>-1704515.9</v>
      </c>
      <c r="AU168" s="130">
        <v>-4.5383389999999997</v>
      </c>
      <c r="AV168" s="132" t="s">
        <v>498</v>
      </c>
      <c r="AW168" s="131" t="s">
        <v>498</v>
      </c>
      <c r="AX168" s="131" t="s">
        <v>498</v>
      </c>
      <c r="AY168" s="133" t="s">
        <v>498</v>
      </c>
      <c r="AZ168" s="131">
        <v>16516826.167027514</v>
      </c>
      <c r="BA168" s="131">
        <v>3591753.4215678833</v>
      </c>
      <c r="BB168" s="133">
        <v>20108579.588595398</v>
      </c>
      <c r="BC168" s="129">
        <f t="shared" si="0"/>
        <v>53.438123928274742</v>
      </c>
      <c r="BD168" s="129">
        <v>8.188368676997948</v>
      </c>
      <c r="BE168" s="129">
        <v>6.7354810410155492</v>
      </c>
      <c r="BF168" s="134">
        <v>38.820978053339104</v>
      </c>
      <c r="BG168" s="155">
        <v>37629651.100000001</v>
      </c>
    </row>
    <row r="169" spans="1:59" ht="14.5" hidden="1" outlineLevel="1" x14ac:dyDescent="0.25">
      <c r="A169" s="119"/>
      <c r="B169" s="118" t="s">
        <v>468</v>
      </c>
      <c r="C169" s="130">
        <v>585.36</v>
      </c>
      <c r="D169" s="131">
        <v>4237624.5</v>
      </c>
      <c r="E169" s="131">
        <v>4137248.8</v>
      </c>
      <c r="F169" s="131">
        <v>3837178.2</v>
      </c>
      <c r="G169" s="132">
        <v>854349.6</v>
      </c>
      <c r="H169" s="131">
        <v>135580.1</v>
      </c>
      <c r="I169" s="131">
        <v>4580</v>
      </c>
      <c r="J169" s="131">
        <v>559445</v>
      </c>
      <c r="K169" s="131">
        <v>154744.5</v>
      </c>
      <c r="L169" s="131">
        <v>1466362.9</v>
      </c>
      <c r="M169" s="131">
        <v>767471.2</v>
      </c>
      <c r="N169" s="131">
        <v>8356.9</v>
      </c>
      <c r="O169" s="131">
        <v>740637.6</v>
      </c>
      <c r="P169" s="132">
        <v>300070.59999999998</v>
      </c>
      <c r="Q169" s="131">
        <v>64244.3</v>
      </c>
      <c r="R169" s="131">
        <v>68530.8</v>
      </c>
      <c r="S169" s="131">
        <v>167295.5</v>
      </c>
      <c r="T169" s="131">
        <v>100375.7</v>
      </c>
      <c r="U169" s="131">
        <v>6231637.4000000004</v>
      </c>
      <c r="V169" s="131">
        <v>5694130.5</v>
      </c>
      <c r="W169" s="131">
        <v>1944196.5</v>
      </c>
      <c r="X169" s="131">
        <v>1599825.2</v>
      </c>
      <c r="Y169" s="131">
        <v>344371.3</v>
      </c>
      <c r="Z169" s="131">
        <v>162311.29999999999</v>
      </c>
      <c r="AA169" s="131">
        <v>2292749.1</v>
      </c>
      <c r="AB169" s="131">
        <v>667590.40000000002</v>
      </c>
      <c r="AC169" s="131">
        <v>1605006.5</v>
      </c>
      <c r="AD169" s="131">
        <v>5031.5</v>
      </c>
      <c r="AE169" s="131">
        <v>15120.7</v>
      </c>
      <c r="AF169" s="131">
        <v>1294873.6000000001</v>
      </c>
      <c r="AG169" s="131">
        <v>1088989.3999999999</v>
      </c>
      <c r="AH169" s="131">
        <v>205884.2</v>
      </c>
      <c r="AI169" s="131">
        <v>505600.3</v>
      </c>
      <c r="AJ169" s="131">
        <v>35764.1</v>
      </c>
      <c r="AK169" s="131">
        <v>469836.2</v>
      </c>
      <c r="AL169" s="131">
        <v>13177.2</v>
      </c>
      <c r="AM169" s="131">
        <v>337226.7</v>
      </c>
      <c r="AN169" s="131">
        <v>0</v>
      </c>
      <c r="AO169" s="131">
        <v>119432.3</v>
      </c>
      <c r="AP169" s="131">
        <v>0</v>
      </c>
      <c r="AQ169" s="131">
        <v>31906.6</v>
      </c>
      <c r="AR169" s="132">
        <v>-699139.30000000075</v>
      </c>
      <c r="AS169" s="132">
        <v>-1556881.7000000002</v>
      </c>
      <c r="AT169" s="132">
        <v>-1994012.9000000004</v>
      </c>
      <c r="AU169" s="130">
        <v>-5.3091358700000004</v>
      </c>
      <c r="AV169" s="132" t="s">
        <v>498</v>
      </c>
      <c r="AW169" s="131" t="s">
        <v>498</v>
      </c>
      <c r="AX169" s="131" t="s">
        <v>498</v>
      </c>
      <c r="AY169" s="133" t="s">
        <v>498</v>
      </c>
      <c r="AZ169" s="131">
        <v>16716722.879401136</v>
      </c>
      <c r="BA169" s="131">
        <v>3839077.9931276385</v>
      </c>
      <c r="BB169" s="133">
        <v>20555800.872528777</v>
      </c>
      <c r="BC169" s="129">
        <f t="shared" si="0"/>
        <v>54.626605008646422</v>
      </c>
      <c r="BD169" s="129">
        <v>9.2866829320159319</v>
      </c>
      <c r="BE169" s="129">
        <v>8.1134422228780689</v>
      </c>
      <c r="BF169" s="134">
        <v>38.214615641021695</v>
      </c>
      <c r="BG169" s="155">
        <v>37629651.100000001</v>
      </c>
    </row>
    <row r="170" spans="1:59" ht="14.5" hidden="1" outlineLevel="1" x14ac:dyDescent="0.25">
      <c r="A170" s="119"/>
      <c r="B170" s="118" t="s">
        <v>469</v>
      </c>
      <c r="C170" s="130">
        <v>563.29</v>
      </c>
      <c r="D170" s="131">
        <v>4641531.3</v>
      </c>
      <c r="E170" s="131">
        <v>4541155.5999999996</v>
      </c>
      <c r="F170" s="131">
        <v>4204748.7</v>
      </c>
      <c r="G170" s="132">
        <v>951704.2</v>
      </c>
      <c r="H170" s="131">
        <v>150983.1</v>
      </c>
      <c r="I170" s="131">
        <v>5034.2</v>
      </c>
      <c r="J170" s="131">
        <v>622128.80000000005</v>
      </c>
      <c r="K170" s="131">
        <v>173558.1</v>
      </c>
      <c r="L170" s="131">
        <v>1562207</v>
      </c>
      <c r="M170" s="131">
        <v>856725.6</v>
      </c>
      <c r="N170" s="131">
        <v>9177.5</v>
      </c>
      <c r="O170" s="131">
        <v>824934.40000000002</v>
      </c>
      <c r="P170" s="132">
        <v>336406.9</v>
      </c>
      <c r="Q170" s="131">
        <v>70495.399999999994</v>
      </c>
      <c r="R170" s="131">
        <v>73393.7</v>
      </c>
      <c r="S170" s="131">
        <v>192517.8</v>
      </c>
      <c r="T170" s="131">
        <v>100375.7</v>
      </c>
      <c r="U170" s="131">
        <v>6802063.5999999996</v>
      </c>
      <c r="V170" s="131">
        <v>6210983.7000000002</v>
      </c>
      <c r="W170" s="131">
        <v>2128250.7999999998</v>
      </c>
      <c r="X170" s="131">
        <v>1748243</v>
      </c>
      <c r="Y170" s="131">
        <v>380007.8</v>
      </c>
      <c r="Z170" s="131">
        <v>185192.3</v>
      </c>
      <c r="AA170" s="131">
        <v>2524657.7999999998</v>
      </c>
      <c r="AB170" s="131">
        <v>740995.7</v>
      </c>
      <c r="AC170" s="131">
        <v>1762583.2</v>
      </c>
      <c r="AD170" s="131">
        <v>5420.4</v>
      </c>
      <c r="AE170" s="131">
        <v>15658.5</v>
      </c>
      <c r="AF170" s="131">
        <v>1372882.8</v>
      </c>
      <c r="AG170" s="131">
        <v>1166935.7</v>
      </c>
      <c r="AH170" s="131">
        <v>205947.1</v>
      </c>
      <c r="AI170" s="131">
        <v>559173.30000000005</v>
      </c>
      <c r="AJ170" s="131">
        <v>43332.4</v>
      </c>
      <c r="AK170" s="131">
        <v>515840.9</v>
      </c>
      <c r="AL170" s="131">
        <v>14682.1</v>
      </c>
      <c r="AM170" s="131">
        <v>372774.5</v>
      </c>
      <c r="AN170" s="131">
        <v>0</v>
      </c>
      <c r="AO170" s="131">
        <v>128384.3</v>
      </c>
      <c r="AP170" s="131">
        <v>0</v>
      </c>
      <c r="AQ170" s="131">
        <v>31906.6</v>
      </c>
      <c r="AR170" s="132">
        <v>-787649.5</v>
      </c>
      <c r="AS170" s="132">
        <v>-1669828.1000000006</v>
      </c>
      <c r="AT170" s="132">
        <v>-2160532.2999999998</v>
      </c>
      <c r="AU170" s="130">
        <v>-5.7525001600000003</v>
      </c>
      <c r="AV170" s="132" t="s">
        <v>498</v>
      </c>
      <c r="AW170" s="131" t="s">
        <v>498</v>
      </c>
      <c r="AX170" s="131" t="s">
        <v>498</v>
      </c>
      <c r="AY170" s="133" t="s">
        <v>498</v>
      </c>
      <c r="AZ170" s="131">
        <v>16523554.996986754</v>
      </c>
      <c r="BA170" s="131">
        <v>4546714.9284807164</v>
      </c>
      <c r="BB170" s="133">
        <v>21070269.925467469</v>
      </c>
      <c r="BC170" s="129">
        <f t="shared" si="0"/>
        <v>55.993795609408316</v>
      </c>
      <c r="BD170" s="129">
        <v>9.2810860267370732</v>
      </c>
      <c r="BE170" s="129">
        <v>8.2206416553835755</v>
      </c>
      <c r="BF170" s="134">
        <v>37.153397460840317</v>
      </c>
      <c r="BG170" s="155">
        <v>37629651.100000001</v>
      </c>
    </row>
    <row r="171" spans="1:59" ht="14.5" collapsed="1" x14ac:dyDescent="0.25">
      <c r="A171" s="120">
        <v>2019</v>
      </c>
      <c r="B171" s="118" t="s">
        <v>470</v>
      </c>
      <c r="C171" s="135">
        <v>573.53</v>
      </c>
      <c r="D171" s="136">
        <v>5356148.4145090804</v>
      </c>
      <c r="E171" s="136">
        <v>5255772.7395090796</v>
      </c>
      <c r="F171" s="136">
        <v>4889568.79082538</v>
      </c>
      <c r="G171" s="137">
        <v>1033132.73033351</v>
      </c>
      <c r="H171" s="136">
        <v>164224</v>
      </c>
      <c r="I171" s="136">
        <v>5411.9</v>
      </c>
      <c r="J171" s="136">
        <v>676235.81942060997</v>
      </c>
      <c r="K171" s="136">
        <v>187261.0109129</v>
      </c>
      <c r="L171" s="136">
        <v>1854865.3921940101</v>
      </c>
      <c r="M171" s="136">
        <v>958750.1185783</v>
      </c>
      <c r="N171" s="136">
        <v>10190.937576370001</v>
      </c>
      <c r="O171" s="136">
        <v>1032629.61214319</v>
      </c>
      <c r="P171" s="137">
        <v>366203.9486837</v>
      </c>
      <c r="Q171" s="136">
        <v>77469.952449250006</v>
      </c>
      <c r="R171" s="136">
        <v>80250.157247509997</v>
      </c>
      <c r="S171" s="136">
        <v>208483.83898694001</v>
      </c>
      <c r="T171" s="136">
        <v>100375.675</v>
      </c>
      <c r="U171" s="136">
        <v>7880403.58476617</v>
      </c>
      <c r="V171" s="136">
        <v>7129672.0126845697</v>
      </c>
      <c r="W171" s="136">
        <v>2476572.69135678</v>
      </c>
      <c r="X171" s="136">
        <v>2057916.55444863</v>
      </c>
      <c r="Y171" s="136">
        <v>418656.13690814999</v>
      </c>
      <c r="Z171" s="136">
        <v>232410.85556863999</v>
      </c>
      <c r="AA171" s="136">
        <v>2903434.6057253899</v>
      </c>
      <c r="AB171" s="136">
        <v>872220.86071581999</v>
      </c>
      <c r="AC171" s="136">
        <v>1986950.3536098001</v>
      </c>
      <c r="AD171" s="136">
        <v>5747.9988928800003</v>
      </c>
      <c r="AE171" s="136">
        <v>38515.392506889999</v>
      </c>
      <c r="AF171" s="136">
        <v>1517253.8600337601</v>
      </c>
      <c r="AG171" s="136">
        <v>1310014.3845654</v>
      </c>
      <c r="AH171" s="136">
        <v>207239.47546836</v>
      </c>
      <c r="AI171" s="136">
        <v>718825.01136907004</v>
      </c>
      <c r="AJ171" s="136">
        <v>60860.505657310001</v>
      </c>
      <c r="AK171" s="136">
        <v>657964.50571176002</v>
      </c>
      <c r="AL171" s="136">
        <v>20150.97814467</v>
      </c>
      <c r="AM171" s="136">
        <v>501374.68620270002</v>
      </c>
      <c r="AN171" s="136">
        <v>156.38724955999999</v>
      </c>
      <c r="AO171" s="136">
        <v>136282.45411483</v>
      </c>
      <c r="AP171" s="136">
        <v>0</v>
      </c>
      <c r="AQ171" s="136">
        <v>31906.560712530001</v>
      </c>
      <c r="AR171" s="137">
        <v>-1007001.3102233298</v>
      </c>
      <c r="AS171" s="137">
        <v>-1873899.2731754901</v>
      </c>
      <c r="AT171" s="137">
        <v>-2524255.1702570897</v>
      </c>
      <c r="AU171" s="135">
        <v>-6.7209262599999997</v>
      </c>
      <c r="AV171" s="137" t="s">
        <v>498</v>
      </c>
      <c r="AW171" s="136" t="s">
        <v>498</v>
      </c>
      <c r="AX171" s="136" t="s">
        <v>498</v>
      </c>
      <c r="AY171" s="138" t="s">
        <v>498</v>
      </c>
      <c r="AZ171" s="136">
        <v>16581137.964136353</v>
      </c>
      <c r="BA171" s="136">
        <v>4635918.8608771451</v>
      </c>
      <c r="BB171" s="138">
        <v>21217056.825013496</v>
      </c>
      <c r="BC171" s="139">
        <f t="shared" si="0"/>
        <v>56.383878682875952</v>
      </c>
      <c r="BD171" s="139">
        <v>6.7108613100163694</v>
      </c>
      <c r="BE171" s="139">
        <v>9.1216776353770879</v>
      </c>
      <c r="BF171" s="140">
        <v>37.935152800044314</v>
      </c>
      <c r="BG171" s="156">
        <v>37629651.100000001</v>
      </c>
    </row>
    <row r="172" spans="1:59" ht="14.5" hidden="1" outlineLevel="1" x14ac:dyDescent="0.25">
      <c r="A172" s="117"/>
      <c r="B172" s="118" t="s">
        <v>459</v>
      </c>
      <c r="C172" s="123">
        <v>571.99</v>
      </c>
      <c r="D172" s="124">
        <v>454164.6</v>
      </c>
      <c r="E172" s="124">
        <v>454164.6</v>
      </c>
      <c r="F172" s="124">
        <v>442684.5</v>
      </c>
      <c r="G172" s="125">
        <v>83956.6</v>
      </c>
      <c r="H172" s="124">
        <v>12559.4</v>
      </c>
      <c r="I172" s="124">
        <v>441.7</v>
      </c>
      <c r="J172" s="124">
        <v>56975.199999999997</v>
      </c>
      <c r="K172" s="124">
        <v>13980.3</v>
      </c>
      <c r="L172" s="124">
        <v>138632.1</v>
      </c>
      <c r="M172" s="124">
        <v>119171.4</v>
      </c>
      <c r="N172" s="124">
        <v>1462.3</v>
      </c>
      <c r="O172" s="124">
        <v>99462.1</v>
      </c>
      <c r="P172" s="125">
        <v>11480.1</v>
      </c>
      <c r="Q172" s="124">
        <v>7334</v>
      </c>
      <c r="R172" s="124">
        <v>3006.6</v>
      </c>
      <c r="S172" s="124">
        <v>1139.5</v>
      </c>
      <c r="T172" s="124">
        <v>0</v>
      </c>
      <c r="U172" s="124">
        <v>617831.19999999995</v>
      </c>
      <c r="V172" s="124">
        <v>610811.5</v>
      </c>
      <c r="W172" s="124">
        <v>312476.59999999998</v>
      </c>
      <c r="X172" s="124">
        <v>284361</v>
      </c>
      <c r="Y172" s="124">
        <v>28115.599999999999</v>
      </c>
      <c r="Z172" s="124">
        <v>3592.1</v>
      </c>
      <c r="AA172" s="124">
        <v>203286.6</v>
      </c>
      <c r="AB172" s="124">
        <v>63949.8</v>
      </c>
      <c r="AC172" s="124">
        <v>138464.70000000001</v>
      </c>
      <c r="AD172" s="124">
        <v>872.1</v>
      </c>
      <c r="AE172" s="124">
        <v>0</v>
      </c>
      <c r="AF172" s="124">
        <v>91456.2</v>
      </c>
      <c r="AG172" s="124">
        <v>72245.399999999994</v>
      </c>
      <c r="AH172" s="124">
        <v>19210.8</v>
      </c>
      <c r="AI172" s="124">
        <v>7019.7</v>
      </c>
      <c r="AJ172" s="124">
        <v>1691</v>
      </c>
      <c r="AK172" s="124">
        <v>5328.7</v>
      </c>
      <c r="AL172" s="124">
        <v>1100.8</v>
      </c>
      <c r="AM172" s="124">
        <v>4227.8</v>
      </c>
      <c r="AN172" s="124">
        <v>0</v>
      </c>
      <c r="AO172" s="124">
        <v>0.1</v>
      </c>
      <c r="AP172" s="124">
        <v>0</v>
      </c>
      <c r="AQ172" s="124">
        <v>0</v>
      </c>
      <c r="AR172" s="125">
        <v>-72210.400000000023</v>
      </c>
      <c r="AS172" s="125">
        <v>-156646.90000000002</v>
      </c>
      <c r="AT172" s="125">
        <v>-163666.59999999998</v>
      </c>
      <c r="AU172" s="123">
        <v>-0.45358485999999998</v>
      </c>
      <c r="AV172" s="125" t="s">
        <v>498</v>
      </c>
      <c r="AW172" s="124" t="s">
        <v>498</v>
      </c>
      <c r="AX172" s="124" t="s">
        <v>498</v>
      </c>
      <c r="AY172" s="126" t="s">
        <v>498</v>
      </c>
      <c r="AZ172" s="124">
        <v>16665639.654949188</v>
      </c>
      <c r="BA172" s="131">
        <v>4621261.0140848197</v>
      </c>
      <c r="BB172" s="126">
        <v>21286900.669034008</v>
      </c>
      <c r="BC172" s="129">
        <v>58.845362487034535</v>
      </c>
      <c r="BD172" s="127">
        <v>-3.8785694246536551</v>
      </c>
      <c r="BE172" s="127">
        <v>1.1092833917608254</v>
      </c>
      <c r="BF172" s="128">
        <v>31.316236639176459</v>
      </c>
      <c r="BG172" s="157">
        <v>36174304.600000001</v>
      </c>
    </row>
    <row r="173" spans="1:59" ht="14.5" hidden="1" outlineLevel="1" x14ac:dyDescent="0.25">
      <c r="A173" s="119"/>
      <c r="B173" s="118" t="s">
        <v>460</v>
      </c>
      <c r="C173" s="130">
        <v>571.6</v>
      </c>
      <c r="D173" s="131">
        <v>827404.1</v>
      </c>
      <c r="E173" s="131">
        <v>827404.1</v>
      </c>
      <c r="F173" s="131">
        <v>795259.6</v>
      </c>
      <c r="G173" s="132">
        <v>166284.79999999999</v>
      </c>
      <c r="H173" s="131">
        <v>24044.9</v>
      </c>
      <c r="I173" s="131">
        <v>901.5</v>
      </c>
      <c r="J173" s="131">
        <v>109147.5</v>
      </c>
      <c r="K173" s="131">
        <v>32190.9</v>
      </c>
      <c r="L173" s="131">
        <v>232031</v>
      </c>
      <c r="M173" s="131">
        <v>219620.1</v>
      </c>
      <c r="N173" s="131">
        <v>1986.8</v>
      </c>
      <c r="O173" s="131">
        <v>175336.9</v>
      </c>
      <c r="P173" s="132">
        <v>32144.5</v>
      </c>
      <c r="Q173" s="131">
        <v>12833.6</v>
      </c>
      <c r="R173" s="131">
        <v>5300.2</v>
      </c>
      <c r="S173" s="131">
        <v>14010.7</v>
      </c>
      <c r="T173" s="131">
        <v>0</v>
      </c>
      <c r="U173" s="131">
        <v>1188885.8389055401</v>
      </c>
      <c r="V173" s="131">
        <v>1163702.3389055401</v>
      </c>
      <c r="W173" s="131">
        <v>508558.25890553999</v>
      </c>
      <c r="X173" s="131">
        <v>423099.77366711001</v>
      </c>
      <c r="Y173" s="131">
        <v>85458.485238430003</v>
      </c>
      <c r="Z173" s="131">
        <v>12243.3</v>
      </c>
      <c r="AA173" s="131">
        <v>378201.48</v>
      </c>
      <c r="AB173" s="131">
        <v>131996</v>
      </c>
      <c r="AC173" s="131">
        <v>244684.58</v>
      </c>
      <c r="AD173" s="131">
        <v>1520.9</v>
      </c>
      <c r="AE173" s="131">
        <v>0</v>
      </c>
      <c r="AF173" s="131">
        <v>264699.3</v>
      </c>
      <c r="AG173" s="131">
        <v>229397.5</v>
      </c>
      <c r="AH173" s="131">
        <v>35301.800000000003</v>
      </c>
      <c r="AI173" s="131">
        <v>25183.5</v>
      </c>
      <c r="AJ173" s="131">
        <v>3746</v>
      </c>
      <c r="AK173" s="131">
        <v>21437.5</v>
      </c>
      <c r="AL173" s="131">
        <v>2202.8000000000002</v>
      </c>
      <c r="AM173" s="131">
        <v>19145.900000000001</v>
      </c>
      <c r="AN173" s="131">
        <v>0</v>
      </c>
      <c r="AO173" s="131">
        <v>88.8</v>
      </c>
      <c r="AP173" s="131">
        <v>0</v>
      </c>
      <c r="AQ173" s="131">
        <v>0</v>
      </c>
      <c r="AR173" s="132">
        <v>-96782.438905540039</v>
      </c>
      <c r="AS173" s="132">
        <v>-336298.23890554009</v>
      </c>
      <c r="AT173" s="132">
        <v>-361481.73890554009</v>
      </c>
      <c r="AU173" s="130">
        <v>-1.0018088199999999</v>
      </c>
      <c r="AV173" s="132" t="s">
        <v>498</v>
      </c>
      <c r="AW173" s="131" t="s">
        <v>498</v>
      </c>
      <c r="AX173" s="131" t="s">
        <v>498</v>
      </c>
      <c r="AY173" s="133" t="s">
        <v>498</v>
      </c>
      <c r="AZ173" s="131">
        <v>16880402.339023363</v>
      </c>
      <c r="BA173" s="131">
        <v>4613406.9739527805</v>
      </c>
      <c r="BB173" s="133">
        <v>21493809.312976144</v>
      </c>
      <c r="BC173" s="129">
        <v>59.417339325926235</v>
      </c>
      <c r="BD173" s="129">
        <v>3.7156303655951683</v>
      </c>
      <c r="BE173" s="129">
        <v>2.1160581848058921</v>
      </c>
      <c r="BF173" s="134">
        <v>29.176765786264173</v>
      </c>
      <c r="BG173" s="155">
        <v>36174304.600000001</v>
      </c>
    </row>
    <row r="174" spans="1:59" ht="14.5" hidden="1" outlineLevel="1" x14ac:dyDescent="0.25">
      <c r="A174" s="119"/>
      <c r="B174" s="118" t="s">
        <v>461</v>
      </c>
      <c r="C174" s="130">
        <v>579.32000000000005</v>
      </c>
      <c r="D174" s="131">
        <v>1366572.2124774801</v>
      </c>
      <c r="E174" s="131">
        <v>1366572.2124774801</v>
      </c>
      <c r="F174" s="131">
        <v>1291680.0698369199</v>
      </c>
      <c r="G174" s="132">
        <v>242371.48168673</v>
      </c>
      <c r="H174" s="131">
        <v>35143.357955150001</v>
      </c>
      <c r="I174" s="131">
        <v>1337.60539509</v>
      </c>
      <c r="J174" s="131">
        <v>160208.36805028</v>
      </c>
      <c r="K174" s="131">
        <v>45682.150286210002</v>
      </c>
      <c r="L174" s="131">
        <v>479242.53329942003</v>
      </c>
      <c r="M174" s="131">
        <v>315443.78666541999</v>
      </c>
      <c r="N174" s="131">
        <v>2816.2113850000001</v>
      </c>
      <c r="O174" s="131">
        <v>251806.05680034999</v>
      </c>
      <c r="P174" s="132">
        <v>74892.142640560007</v>
      </c>
      <c r="Q174" s="131">
        <v>18592.967902510001</v>
      </c>
      <c r="R174" s="131">
        <v>20398.12778332</v>
      </c>
      <c r="S174" s="131">
        <v>35901.046954730002</v>
      </c>
      <c r="T174" s="131">
        <v>0</v>
      </c>
      <c r="U174" s="131">
        <v>1924855.4696839801</v>
      </c>
      <c r="V174" s="131">
        <v>1842718.5897065499</v>
      </c>
      <c r="W174" s="131">
        <v>692053.22088216001</v>
      </c>
      <c r="X174" s="131">
        <v>570354.55945142999</v>
      </c>
      <c r="Y174" s="131">
        <v>121698.66143073</v>
      </c>
      <c r="Z174" s="131">
        <v>30588.092438489999</v>
      </c>
      <c r="AA174" s="131">
        <v>608498.36249130999</v>
      </c>
      <c r="AB174" s="131">
        <v>201132.68470924001</v>
      </c>
      <c r="AC174" s="131">
        <v>405490.18466502998</v>
      </c>
      <c r="AD174" s="131">
        <v>1875.49311704</v>
      </c>
      <c r="AE174" s="131">
        <v>0</v>
      </c>
      <c r="AF174" s="131">
        <v>511578.91389458999</v>
      </c>
      <c r="AG174" s="131">
        <v>445057.73688131</v>
      </c>
      <c r="AH174" s="131">
        <v>66521.177013280001</v>
      </c>
      <c r="AI174" s="131">
        <v>82136.879977429999</v>
      </c>
      <c r="AJ174" s="131">
        <v>7954.9677647199996</v>
      </c>
      <c r="AK174" s="131">
        <v>74181.912212709998</v>
      </c>
      <c r="AL174" s="131">
        <v>3309.4503304700002</v>
      </c>
      <c r="AM174" s="131">
        <v>69284.246805899995</v>
      </c>
      <c r="AN174" s="131">
        <v>0</v>
      </c>
      <c r="AO174" s="131">
        <v>1588.21507634</v>
      </c>
      <c r="AP174" s="131">
        <v>0</v>
      </c>
      <c r="AQ174" s="131">
        <v>0</v>
      </c>
      <c r="AR174" s="132">
        <v>-46704.343311910052</v>
      </c>
      <c r="AS174" s="132">
        <v>-476146.37722906983</v>
      </c>
      <c r="AT174" s="132">
        <v>-558283.25720650004</v>
      </c>
      <c r="AU174" s="130">
        <v>-1.5472236399999999</v>
      </c>
      <c r="AV174" s="132" t="s">
        <v>498</v>
      </c>
      <c r="AW174" s="131" t="s">
        <v>498</v>
      </c>
      <c r="AX174" s="131" t="s">
        <v>498</v>
      </c>
      <c r="AY174" s="133" t="s">
        <v>498</v>
      </c>
      <c r="AZ174" s="131">
        <v>17004634.899999999</v>
      </c>
      <c r="BA174" s="131">
        <v>4669843.2243230296</v>
      </c>
      <c r="BB174" s="133">
        <v>21674478.124323029</v>
      </c>
      <c r="BC174" s="129">
        <v>59.916778951220053</v>
      </c>
      <c r="BD174" s="129">
        <v>2.9828607371636728</v>
      </c>
      <c r="BE174" s="129">
        <v>4.2671712900561367</v>
      </c>
      <c r="BF174" s="134">
        <v>37.102262742191755</v>
      </c>
      <c r="BG174" s="155">
        <v>36174304.600000001</v>
      </c>
    </row>
    <row r="175" spans="1:59" ht="14.5" hidden="1" outlineLevel="1" x14ac:dyDescent="0.25">
      <c r="A175" s="119"/>
      <c r="B175" s="118" t="s">
        <v>462</v>
      </c>
      <c r="C175" s="130">
        <v>569.96</v>
      </c>
      <c r="D175" s="131">
        <v>1672912.6706890999</v>
      </c>
      <c r="E175" s="131">
        <v>1672912.6706890999</v>
      </c>
      <c r="F175" s="131">
        <v>1558792.85371702</v>
      </c>
      <c r="G175" s="132">
        <v>281565.93500177999</v>
      </c>
      <c r="H175" s="131">
        <v>41322.192370140001</v>
      </c>
      <c r="I175" s="131">
        <v>1831.9748668300001</v>
      </c>
      <c r="J175" s="131">
        <v>188500.16212413</v>
      </c>
      <c r="K175" s="131">
        <v>49911.605640679998</v>
      </c>
      <c r="L175" s="131">
        <v>601264.33558479999</v>
      </c>
      <c r="M175" s="131">
        <v>362769.69716307003</v>
      </c>
      <c r="N175" s="131">
        <v>2840.8571940000002</v>
      </c>
      <c r="O175" s="131">
        <v>310352.02877337002</v>
      </c>
      <c r="P175" s="132">
        <v>114119.81697208001</v>
      </c>
      <c r="Q175" s="131">
        <v>24819.483083319999</v>
      </c>
      <c r="R175" s="131">
        <v>26076.774868690001</v>
      </c>
      <c r="S175" s="131">
        <v>63223.559020070003</v>
      </c>
      <c r="T175" s="131">
        <v>0</v>
      </c>
      <c r="U175" s="131">
        <v>2459264.9413879602</v>
      </c>
      <c r="V175" s="131">
        <v>2354901.1193761299</v>
      </c>
      <c r="W175" s="131">
        <v>872607.54513544997</v>
      </c>
      <c r="X175" s="131">
        <v>719402.36194881995</v>
      </c>
      <c r="Y175" s="131">
        <v>153205.18318662999</v>
      </c>
      <c r="Z175" s="131">
        <v>48549.706560220002</v>
      </c>
      <c r="AA175" s="131">
        <v>816356.86396380002</v>
      </c>
      <c r="AB175" s="131">
        <v>276410.85978583002</v>
      </c>
      <c r="AC175" s="131">
        <v>537884.70456759003</v>
      </c>
      <c r="AD175" s="131">
        <v>2061.2996103800001</v>
      </c>
      <c r="AE175" s="131">
        <v>0</v>
      </c>
      <c r="AF175" s="131">
        <v>617387.00371665996</v>
      </c>
      <c r="AG175" s="131">
        <v>507896.22778880998</v>
      </c>
      <c r="AH175" s="131">
        <v>109490.77592785</v>
      </c>
      <c r="AI175" s="131">
        <v>104363.82201182999</v>
      </c>
      <c r="AJ175" s="131">
        <v>11921.524935580001</v>
      </c>
      <c r="AK175" s="131">
        <v>92442.297076250004</v>
      </c>
      <c r="AL175" s="131">
        <v>4410.2193734700004</v>
      </c>
      <c r="AM175" s="131">
        <v>83928.265916610006</v>
      </c>
      <c r="AN175" s="131">
        <v>0</v>
      </c>
      <c r="AO175" s="131">
        <v>4103.8117861700002</v>
      </c>
      <c r="AP175" s="131">
        <v>0</v>
      </c>
      <c r="AQ175" s="131">
        <v>0</v>
      </c>
      <c r="AR175" s="132">
        <v>-168965.26698220032</v>
      </c>
      <c r="AS175" s="132">
        <v>-681988.44868703</v>
      </c>
      <c r="AT175" s="132">
        <v>-786352.27069886029</v>
      </c>
      <c r="AU175" s="130">
        <v>-2.1792930500000001</v>
      </c>
      <c r="AV175" s="132" t="s">
        <v>498</v>
      </c>
      <c r="AW175" s="131" t="s">
        <v>498</v>
      </c>
      <c r="AX175" s="131" t="s">
        <v>498</v>
      </c>
      <c r="AY175" s="133" t="s">
        <v>498</v>
      </c>
      <c r="AZ175" s="131">
        <v>17167282.989999998</v>
      </c>
      <c r="BA175" s="131">
        <v>4877318.0386377042</v>
      </c>
      <c r="BB175" s="133">
        <v>22044601.028637704</v>
      </c>
      <c r="BC175" s="129">
        <v>60.939944174179651</v>
      </c>
      <c r="BD175" s="129">
        <v>-0.84975718669957345</v>
      </c>
      <c r="BE175" s="129">
        <v>4.2436998249130955</v>
      </c>
      <c r="BF175" s="134">
        <v>38.572433415450611</v>
      </c>
      <c r="BG175" s="155">
        <v>36174304.600000001</v>
      </c>
    </row>
    <row r="176" spans="1:59" ht="14.5" hidden="1" outlineLevel="1" x14ac:dyDescent="0.25">
      <c r="A176" s="119"/>
      <c r="B176" s="118" t="s">
        <v>463</v>
      </c>
      <c r="C176" s="130">
        <v>577.09</v>
      </c>
      <c r="D176" s="131">
        <v>1998855.8750372201</v>
      </c>
      <c r="E176" s="131">
        <v>1923855.8750372201</v>
      </c>
      <c r="F176" s="131">
        <v>1772648.65948064</v>
      </c>
      <c r="G176" s="132">
        <v>314428.24426518998</v>
      </c>
      <c r="H176" s="131">
        <v>46748.607115389997</v>
      </c>
      <c r="I176" s="131">
        <v>2243.5826439500001</v>
      </c>
      <c r="J176" s="131">
        <v>212109.55178052999</v>
      </c>
      <c r="K176" s="131">
        <v>53326.502725320002</v>
      </c>
      <c r="L176" s="131">
        <v>691678.64481238998</v>
      </c>
      <c r="M176" s="131">
        <v>412197.48331867001</v>
      </c>
      <c r="N176" s="131">
        <v>2884.3870099999999</v>
      </c>
      <c r="O176" s="131">
        <v>351459.90007439</v>
      </c>
      <c r="P176" s="132">
        <v>151207.21555657999</v>
      </c>
      <c r="Q176" s="131">
        <v>30690.185643680001</v>
      </c>
      <c r="R176" s="131">
        <v>27853.758021689999</v>
      </c>
      <c r="S176" s="131">
        <v>92663.271891209995</v>
      </c>
      <c r="T176" s="131">
        <v>75000</v>
      </c>
      <c r="U176" s="131">
        <v>3048274.9589616298</v>
      </c>
      <c r="V176" s="131">
        <v>2905215.9169330401</v>
      </c>
      <c r="W176" s="131">
        <v>1051948.8833182901</v>
      </c>
      <c r="X176" s="131">
        <v>865945.83322118002</v>
      </c>
      <c r="Y176" s="131">
        <v>186003.05009711001</v>
      </c>
      <c r="Z176" s="131">
        <v>67342.725210730001</v>
      </c>
      <c r="AA176" s="131">
        <v>1096635.6700184301</v>
      </c>
      <c r="AB176" s="131">
        <v>357238.45657687</v>
      </c>
      <c r="AC176" s="131">
        <v>705523.54669559002</v>
      </c>
      <c r="AD176" s="131">
        <v>2482.7917459700002</v>
      </c>
      <c r="AE176" s="131">
        <v>31390.875</v>
      </c>
      <c r="AF176" s="131">
        <v>689288.63838559005</v>
      </c>
      <c r="AG176" s="131">
        <v>579723.21574581997</v>
      </c>
      <c r="AH176" s="131">
        <v>109565.42263977</v>
      </c>
      <c r="AI176" s="131">
        <v>143059.04202858999</v>
      </c>
      <c r="AJ176" s="131">
        <v>15494.453375360001</v>
      </c>
      <c r="AK176" s="131">
        <v>127564.58865323001</v>
      </c>
      <c r="AL176" s="131">
        <v>5510.9884164699997</v>
      </c>
      <c r="AM176" s="131">
        <v>117798.36634372</v>
      </c>
      <c r="AN176" s="131">
        <v>0</v>
      </c>
      <c r="AO176" s="131">
        <v>4255.2338930400001</v>
      </c>
      <c r="AP176" s="131">
        <v>0</v>
      </c>
      <c r="AQ176" s="131">
        <v>0</v>
      </c>
      <c r="AR176" s="132">
        <v>-360130.44553881953</v>
      </c>
      <c r="AS176" s="132">
        <v>-981360.04189582006</v>
      </c>
      <c r="AT176" s="132">
        <v>-1049419.0839244097</v>
      </c>
      <c r="AU176" s="130">
        <v>-2.9083552099999999</v>
      </c>
      <c r="AV176" s="132" t="s">
        <v>498</v>
      </c>
      <c r="AW176" s="131" t="s">
        <v>498</v>
      </c>
      <c r="AX176" s="131" t="s">
        <v>498</v>
      </c>
      <c r="AY176" s="133" t="s">
        <v>498</v>
      </c>
      <c r="AZ176" s="131">
        <v>17071371.626408197</v>
      </c>
      <c r="BA176" s="131">
        <v>5100508.660572581</v>
      </c>
      <c r="BB176" s="133">
        <v>22171880.286980778</v>
      </c>
      <c r="BC176" s="129">
        <v>61.291794084635363</v>
      </c>
      <c r="BD176" s="129">
        <v>-6.3692619669824762</v>
      </c>
      <c r="BE176" s="129">
        <v>4.6931147601370533</v>
      </c>
      <c r="BF176" s="134">
        <v>39.019500063540043</v>
      </c>
      <c r="BG176" s="155">
        <v>36174304.600000001</v>
      </c>
    </row>
    <row r="177" spans="1:59" ht="14.5" hidden="1" outlineLevel="1" x14ac:dyDescent="0.25">
      <c r="A177" s="119"/>
      <c r="B177" s="118" t="s">
        <v>464</v>
      </c>
      <c r="C177" s="130">
        <v>583.74</v>
      </c>
      <c r="D177" s="131">
        <v>2310099.6901549501</v>
      </c>
      <c r="E177" s="131">
        <v>2235099.6901549501</v>
      </c>
      <c r="F177" s="131">
        <v>2041547.0754666501</v>
      </c>
      <c r="G177" s="132">
        <v>360569.84600711998</v>
      </c>
      <c r="H177" s="131">
        <v>54337.397928279999</v>
      </c>
      <c r="I177" s="131">
        <v>2672.1536394899999</v>
      </c>
      <c r="J177" s="131">
        <v>244812.28835039999</v>
      </c>
      <c r="K177" s="131">
        <v>58748.006088950002</v>
      </c>
      <c r="L177" s="131">
        <v>821030.48686356004</v>
      </c>
      <c r="M177" s="131">
        <v>468381.96951385</v>
      </c>
      <c r="N177" s="131">
        <v>3003.4772840000001</v>
      </c>
      <c r="O177" s="131">
        <v>388561.29579811997</v>
      </c>
      <c r="P177" s="132">
        <v>193552.6146883</v>
      </c>
      <c r="Q177" s="131">
        <v>36539.236991819998</v>
      </c>
      <c r="R177" s="131">
        <v>30041.697388550001</v>
      </c>
      <c r="S177" s="131">
        <v>126971.68030793</v>
      </c>
      <c r="T177" s="131">
        <v>75000</v>
      </c>
      <c r="U177" s="131">
        <v>3675810.1760444199</v>
      </c>
      <c r="V177" s="131">
        <v>3500657.5368381799</v>
      </c>
      <c r="W177" s="131">
        <v>1231336.8534951501</v>
      </c>
      <c r="X177" s="131">
        <v>1013044.22480731</v>
      </c>
      <c r="Y177" s="131">
        <v>218292.62868784001</v>
      </c>
      <c r="Z177" s="131">
        <v>85614.559362460001</v>
      </c>
      <c r="AA177" s="131">
        <v>1372243.36463162</v>
      </c>
      <c r="AB177" s="131">
        <v>440019.91794493998</v>
      </c>
      <c r="AC177" s="131">
        <v>860618.97388294002</v>
      </c>
      <c r="AD177" s="131">
        <v>3417.41030374</v>
      </c>
      <c r="AE177" s="131">
        <v>68187.0625</v>
      </c>
      <c r="AF177" s="131">
        <v>811462.75934895</v>
      </c>
      <c r="AG177" s="131">
        <v>700611.67970568</v>
      </c>
      <c r="AH177" s="131">
        <v>110851.07964327</v>
      </c>
      <c r="AI177" s="131">
        <v>175152.63920624001</v>
      </c>
      <c r="AJ177" s="131">
        <v>21381.823746009999</v>
      </c>
      <c r="AK177" s="131">
        <v>153770.81546022999</v>
      </c>
      <c r="AL177" s="131">
        <v>6611.75745947</v>
      </c>
      <c r="AM177" s="131">
        <v>140407.82489190999</v>
      </c>
      <c r="AN177" s="131">
        <v>0</v>
      </c>
      <c r="AO177" s="131">
        <v>6751.2331088499996</v>
      </c>
      <c r="AP177" s="131">
        <v>0</v>
      </c>
      <c r="AQ177" s="131">
        <v>0</v>
      </c>
      <c r="AR177" s="132">
        <v>-554247.72654051986</v>
      </c>
      <c r="AS177" s="132">
        <v>-1265557.8466832298</v>
      </c>
      <c r="AT177" s="132">
        <v>-1365710.4858894697</v>
      </c>
      <c r="AU177" s="130">
        <v>-3.78492374</v>
      </c>
      <c r="AV177" s="132" t="s">
        <v>498</v>
      </c>
      <c r="AW177" s="131" t="s">
        <v>498</v>
      </c>
      <c r="AX177" s="131" t="s">
        <v>498</v>
      </c>
      <c r="AY177" s="133" t="s">
        <v>498</v>
      </c>
      <c r="AZ177" s="131">
        <v>17078201.234521043</v>
      </c>
      <c r="BA177" s="131">
        <v>5190488.4783925796</v>
      </c>
      <c r="BB177" s="133">
        <v>22268689.712913621</v>
      </c>
      <c r="BC177" s="129">
        <v>61.559413398961702</v>
      </c>
      <c r="BD177" s="129">
        <v>-10.539996512412319</v>
      </c>
      <c r="BE177" s="129">
        <v>4.7650077348314994</v>
      </c>
      <c r="BF177" s="134">
        <v>40.21609380111363</v>
      </c>
      <c r="BG177" s="155">
        <v>36174304.600000001</v>
      </c>
    </row>
    <row r="178" spans="1:59" ht="14.5" hidden="1" outlineLevel="1" x14ac:dyDescent="0.25">
      <c r="A178" s="119"/>
      <c r="B178" s="118" t="s">
        <v>465</v>
      </c>
      <c r="C178" s="130">
        <v>589.61</v>
      </c>
      <c r="D178" s="131">
        <v>2632601.5028535598</v>
      </c>
      <c r="E178" s="131">
        <v>2557601.5028535598</v>
      </c>
      <c r="F178" s="131">
        <v>2334266.9161803499</v>
      </c>
      <c r="G178" s="132">
        <v>426081.95583877998</v>
      </c>
      <c r="H178" s="131">
        <v>64761.900940159998</v>
      </c>
      <c r="I178" s="131">
        <v>3094.9883381899999</v>
      </c>
      <c r="J178" s="131">
        <v>291634.35793743999</v>
      </c>
      <c r="K178" s="131">
        <v>66590.708622990001</v>
      </c>
      <c r="L178" s="131">
        <v>929969.70908366004</v>
      </c>
      <c r="M178" s="131">
        <v>544758.85517311003</v>
      </c>
      <c r="N178" s="131">
        <v>3700.6033969999999</v>
      </c>
      <c r="O178" s="131">
        <v>429755.79268780001</v>
      </c>
      <c r="P178" s="132">
        <v>223334.58667321</v>
      </c>
      <c r="Q178" s="131">
        <v>43286.229073670002</v>
      </c>
      <c r="R178" s="131">
        <v>32859.236901969998</v>
      </c>
      <c r="S178" s="131">
        <v>147189.12069757</v>
      </c>
      <c r="T178" s="131">
        <v>75000</v>
      </c>
      <c r="U178" s="131">
        <v>4263410.22292687</v>
      </c>
      <c r="V178" s="131">
        <v>4058409.37870652</v>
      </c>
      <c r="W178" s="131">
        <v>1414121.94885986</v>
      </c>
      <c r="X178" s="131">
        <v>1163728.9784965699</v>
      </c>
      <c r="Y178" s="131">
        <v>250392.97036328999</v>
      </c>
      <c r="Z178" s="131">
        <v>103081.69283019</v>
      </c>
      <c r="AA178" s="131">
        <v>1628724.7238215299</v>
      </c>
      <c r="AB178" s="131">
        <v>550616.71250113996</v>
      </c>
      <c r="AC178" s="131">
        <v>999348.05248185003</v>
      </c>
      <c r="AD178" s="131">
        <v>4259.1833385399996</v>
      </c>
      <c r="AE178" s="131">
        <v>74500.775500000003</v>
      </c>
      <c r="AF178" s="131">
        <v>912481.01319494005</v>
      </c>
      <c r="AG178" s="131">
        <v>781588.78777290997</v>
      </c>
      <c r="AH178" s="131">
        <v>130892.22542202999</v>
      </c>
      <c r="AI178" s="131">
        <v>205000.84422035</v>
      </c>
      <c r="AJ178" s="131">
        <v>25266.06098061</v>
      </c>
      <c r="AK178" s="131">
        <v>179734.78323974001</v>
      </c>
      <c r="AL178" s="131">
        <v>7418.4774704700003</v>
      </c>
      <c r="AM178" s="131">
        <v>165504.89526175999</v>
      </c>
      <c r="AN178" s="131">
        <v>0</v>
      </c>
      <c r="AO178" s="131">
        <v>6811.4105075099997</v>
      </c>
      <c r="AP178" s="131">
        <v>0</v>
      </c>
      <c r="AQ178" s="131">
        <v>0</v>
      </c>
      <c r="AR178" s="132">
        <v>-718327.70687837014</v>
      </c>
      <c r="AS178" s="132">
        <v>-1500807.8758529606</v>
      </c>
      <c r="AT178" s="132">
        <v>-1630808.7200733102</v>
      </c>
      <c r="AU178" s="130">
        <v>-4.5196157599999998</v>
      </c>
      <c r="AV178" s="132" t="s">
        <v>498</v>
      </c>
      <c r="AW178" s="131" t="s">
        <v>498</v>
      </c>
      <c r="AX178" s="131" t="s">
        <v>498</v>
      </c>
      <c r="AY178" s="133" t="s">
        <v>498</v>
      </c>
      <c r="AZ178" s="131">
        <v>17477301.283612631</v>
      </c>
      <c r="BA178" s="131">
        <v>5194241.2302126698</v>
      </c>
      <c r="BB178" s="133">
        <v>22671542.513825301</v>
      </c>
      <c r="BC178" s="129">
        <v>62.673056924017004</v>
      </c>
      <c r="BD178" s="129">
        <v>-10.039276204687397</v>
      </c>
      <c r="BE178" s="129">
        <v>4.8083771793279384</v>
      </c>
      <c r="BF178" s="134">
        <v>39.839904452975112</v>
      </c>
      <c r="BG178" s="155">
        <v>36174304.600000001</v>
      </c>
    </row>
    <row r="179" spans="1:59" ht="14.5" hidden="1" outlineLevel="1" x14ac:dyDescent="0.25">
      <c r="A179" s="119"/>
      <c r="B179" s="118" t="s">
        <v>466</v>
      </c>
      <c r="C179" s="130">
        <v>598.16999999999996</v>
      </c>
      <c r="D179" s="131">
        <v>2943650.9816862298</v>
      </c>
      <c r="E179" s="131">
        <v>2868650.9816862298</v>
      </c>
      <c r="F179" s="131">
        <v>2629853.8751520799</v>
      </c>
      <c r="G179" s="132">
        <v>495028.10566254001</v>
      </c>
      <c r="H179" s="131">
        <v>75778.103439019993</v>
      </c>
      <c r="I179" s="131">
        <v>3520.0237669399999</v>
      </c>
      <c r="J179" s="131">
        <v>340370.30643828999</v>
      </c>
      <c r="K179" s="131">
        <v>75359.672018290003</v>
      </c>
      <c r="L179" s="131">
        <v>1020068.94557187</v>
      </c>
      <c r="M179" s="131">
        <v>624119.45870194002</v>
      </c>
      <c r="N179" s="131">
        <v>4524.9492520000003</v>
      </c>
      <c r="O179" s="131">
        <v>486112.41596373002</v>
      </c>
      <c r="P179" s="132">
        <v>238797.10653414999</v>
      </c>
      <c r="Q179" s="131">
        <v>50442.863960850002</v>
      </c>
      <c r="R179" s="131">
        <v>35095.328107859998</v>
      </c>
      <c r="S179" s="131">
        <v>153258.91446544</v>
      </c>
      <c r="T179" s="131">
        <v>75000</v>
      </c>
      <c r="U179" s="131">
        <v>4950713.7310731197</v>
      </c>
      <c r="V179" s="131">
        <v>4726485.8704596302</v>
      </c>
      <c r="W179" s="131">
        <v>1593987.1256415399</v>
      </c>
      <c r="X179" s="131">
        <v>1310757.5188406899</v>
      </c>
      <c r="Y179" s="131">
        <v>283229.60680085002</v>
      </c>
      <c r="Z179" s="131">
        <v>122746.21689891</v>
      </c>
      <c r="AA179" s="131">
        <v>1872895.7891100401</v>
      </c>
      <c r="AB179" s="131">
        <v>652076.15703263006</v>
      </c>
      <c r="AC179" s="131">
        <v>1141757.1977391499</v>
      </c>
      <c r="AD179" s="131">
        <v>4575.3463382600003</v>
      </c>
      <c r="AE179" s="131">
        <v>74487.088000000003</v>
      </c>
      <c r="AF179" s="131">
        <v>1136856.7388091399</v>
      </c>
      <c r="AG179" s="131">
        <v>980656.54933287005</v>
      </c>
      <c r="AH179" s="131">
        <v>156200.18947627</v>
      </c>
      <c r="AI179" s="131">
        <v>223365.68935773001</v>
      </c>
      <c r="AJ179" s="131">
        <v>30108.493520470001</v>
      </c>
      <c r="AK179" s="131">
        <v>193257.19583725999</v>
      </c>
      <c r="AL179" s="131">
        <v>8593.8813564400007</v>
      </c>
      <c r="AM179" s="131">
        <v>174003.07549255999</v>
      </c>
      <c r="AN179" s="131">
        <v>0</v>
      </c>
      <c r="AO179" s="131">
        <v>10660.23898826</v>
      </c>
      <c r="AP179" s="131">
        <v>0</v>
      </c>
      <c r="AQ179" s="131">
        <v>862.17125576000001</v>
      </c>
      <c r="AR179" s="132">
        <v>-870206.01057774993</v>
      </c>
      <c r="AS179" s="132">
        <v>-1857834.8887734003</v>
      </c>
      <c r="AT179" s="132">
        <v>-2007062.7493868899</v>
      </c>
      <c r="AU179" s="130">
        <v>-5.5623644399999996</v>
      </c>
      <c r="AV179" s="132" t="s">
        <v>498</v>
      </c>
      <c r="AW179" s="131" t="s">
        <v>498</v>
      </c>
      <c r="AX179" s="131" t="s">
        <v>498</v>
      </c>
      <c r="AY179" s="133" t="s">
        <v>498</v>
      </c>
      <c r="AZ179" s="131">
        <v>17797676.935889162</v>
      </c>
      <c r="BA179" s="131">
        <v>5269018.2879441995</v>
      </c>
      <c r="BB179" s="133">
        <v>23066695.22383336</v>
      </c>
      <c r="BC179" s="129">
        <v>63.765414370490369</v>
      </c>
      <c r="BD179" s="129">
        <v>-11.394649525480515</v>
      </c>
      <c r="BE179" s="129">
        <v>4.511787150442208</v>
      </c>
      <c r="BF179" s="134">
        <v>38.788046560681288</v>
      </c>
      <c r="BG179" s="155">
        <v>36174304.600000001</v>
      </c>
    </row>
    <row r="180" spans="1:59" ht="14.5" hidden="1" outlineLevel="1" x14ac:dyDescent="0.25">
      <c r="A180" s="119"/>
      <c r="B180" s="118" t="s">
        <v>467</v>
      </c>
      <c r="C180" s="130">
        <v>598.16999999999996</v>
      </c>
      <c r="D180" s="131">
        <v>3368516.5796564301</v>
      </c>
      <c r="E180" s="131">
        <v>3293516.5796564301</v>
      </c>
      <c r="F180" s="131">
        <v>3030142.8310415898</v>
      </c>
      <c r="G180" s="132">
        <v>571446.32048189</v>
      </c>
      <c r="H180" s="131">
        <v>89319.070977369993</v>
      </c>
      <c r="I180" s="131">
        <v>3969.0062997300001</v>
      </c>
      <c r="J180" s="131">
        <v>392521.98618179001</v>
      </c>
      <c r="K180" s="131">
        <v>85636.257022999998</v>
      </c>
      <c r="L180" s="131">
        <v>1209900.8323228499</v>
      </c>
      <c r="M180" s="131">
        <v>707543.71981415001</v>
      </c>
      <c r="N180" s="131">
        <v>5218.026597</v>
      </c>
      <c r="O180" s="131">
        <v>536033.93182569998</v>
      </c>
      <c r="P180" s="132">
        <v>263373.74861483998</v>
      </c>
      <c r="Q180" s="131">
        <v>57367.055254760002</v>
      </c>
      <c r="R180" s="131">
        <v>39175.935532379997</v>
      </c>
      <c r="S180" s="131">
        <v>166830.7578277</v>
      </c>
      <c r="T180" s="131">
        <v>75000</v>
      </c>
      <c r="U180" s="131">
        <v>5695644.5520331198</v>
      </c>
      <c r="V180" s="131">
        <v>5415667.7010797895</v>
      </c>
      <c r="W180" s="131">
        <v>1776179.0803084399</v>
      </c>
      <c r="X180" s="131">
        <v>1460120.7548559201</v>
      </c>
      <c r="Y180" s="131">
        <v>316058.32545251999</v>
      </c>
      <c r="Z180" s="131">
        <v>148835.97452799001</v>
      </c>
      <c r="AA180" s="131">
        <v>2091799.9337317699</v>
      </c>
      <c r="AB180" s="131">
        <v>729392.42906783998</v>
      </c>
      <c r="AC180" s="131">
        <v>1282973.9717403699</v>
      </c>
      <c r="AD180" s="131">
        <v>4951.14797017</v>
      </c>
      <c r="AE180" s="131">
        <v>74482.384953390007</v>
      </c>
      <c r="AF180" s="131">
        <v>1398852.71251159</v>
      </c>
      <c r="AG180" s="131">
        <v>1183560.25608877</v>
      </c>
      <c r="AH180" s="131">
        <v>215292.45642281999</v>
      </c>
      <c r="AI180" s="131">
        <v>279114.67969756998</v>
      </c>
      <c r="AJ180" s="131">
        <v>35539.642703500002</v>
      </c>
      <c r="AK180" s="131">
        <v>243575.03699406999</v>
      </c>
      <c r="AL180" s="131">
        <v>8593.8813564400007</v>
      </c>
      <c r="AM180" s="131">
        <v>222903.36737126001</v>
      </c>
      <c r="AN180" s="131">
        <v>0</v>
      </c>
      <c r="AO180" s="131">
        <v>12077.78826637</v>
      </c>
      <c r="AP180" s="131">
        <v>0</v>
      </c>
      <c r="AQ180" s="131">
        <v>862.17125576000001</v>
      </c>
      <c r="AR180" s="132">
        <v>-928275.25986510003</v>
      </c>
      <c r="AS180" s="132">
        <v>-2122151.1214233595</v>
      </c>
      <c r="AT180" s="132">
        <v>-2327127.9723766898</v>
      </c>
      <c r="AU180" s="130">
        <v>-6.4493917200000004</v>
      </c>
      <c r="AV180" s="132" t="s">
        <v>498</v>
      </c>
      <c r="AW180" s="131" t="s">
        <v>498</v>
      </c>
      <c r="AX180" s="131" t="s">
        <v>498</v>
      </c>
      <c r="AY180" s="133" t="s">
        <v>498</v>
      </c>
      <c r="AZ180" s="131">
        <v>18195993.34</v>
      </c>
      <c r="BA180" s="131">
        <v>5641250.94272245</v>
      </c>
      <c r="BB180" s="133">
        <v>23837244.282722451</v>
      </c>
      <c r="BC180" s="129">
        <v>65.895514913982481</v>
      </c>
      <c r="BD180" s="129">
        <v>-11.055936063167371</v>
      </c>
      <c r="BE180" s="129">
        <v>4.9004933005859197</v>
      </c>
      <c r="BF180" s="134">
        <v>39.928838334889818</v>
      </c>
      <c r="BG180" s="155">
        <v>36174304.600000001</v>
      </c>
    </row>
    <row r="181" spans="1:59" ht="14.5" hidden="1" outlineLevel="1" x14ac:dyDescent="0.25">
      <c r="A181" s="119"/>
      <c r="B181" s="118" t="s">
        <v>468</v>
      </c>
      <c r="C181" s="130">
        <v>605.54</v>
      </c>
      <c r="D181" s="131">
        <v>3736356.9831871698</v>
      </c>
      <c r="E181" s="131">
        <v>3661356.9831871698</v>
      </c>
      <c r="F181" s="131">
        <v>3377098.7732409299</v>
      </c>
      <c r="G181" s="132">
        <v>657626.66399599996</v>
      </c>
      <c r="H181" s="131">
        <v>102413.07731820999</v>
      </c>
      <c r="I181" s="131">
        <v>4469.7881710600004</v>
      </c>
      <c r="J181" s="131">
        <v>451612.90965148999</v>
      </c>
      <c r="K181" s="131">
        <v>99130.888855240002</v>
      </c>
      <c r="L181" s="131">
        <v>1337428.8370802</v>
      </c>
      <c r="M181" s="131">
        <v>794602.88561028999</v>
      </c>
      <c r="N181" s="131">
        <v>6046.8736779999999</v>
      </c>
      <c r="O181" s="131">
        <v>581393.51287643996</v>
      </c>
      <c r="P181" s="132">
        <v>284258.20994624001</v>
      </c>
      <c r="Q181" s="131">
        <v>64185.818335739998</v>
      </c>
      <c r="R181" s="131">
        <v>45285.49650691</v>
      </c>
      <c r="S181" s="131">
        <v>174786.89510359001</v>
      </c>
      <c r="T181" s="131">
        <v>75000</v>
      </c>
      <c r="U181" s="131">
        <v>6235022.8012693003</v>
      </c>
      <c r="V181" s="131">
        <v>5929070.9868430402</v>
      </c>
      <c r="W181" s="131">
        <v>1955539.88160662</v>
      </c>
      <c r="X181" s="131">
        <v>1608388.5771649799</v>
      </c>
      <c r="Y181" s="131">
        <v>347151.30444163998</v>
      </c>
      <c r="Z181" s="131">
        <v>171941.53171327</v>
      </c>
      <c r="AA181" s="131">
        <v>2331249.57858</v>
      </c>
      <c r="AB181" s="131">
        <v>804644.20318869001</v>
      </c>
      <c r="AC181" s="131">
        <v>1446215.1484914101</v>
      </c>
      <c r="AD181" s="131">
        <v>5884.0919465099996</v>
      </c>
      <c r="AE181" s="131">
        <v>74506.134953390007</v>
      </c>
      <c r="AF181" s="131">
        <v>1470339.9949431501</v>
      </c>
      <c r="AG181" s="131">
        <v>1234088.09587573</v>
      </c>
      <c r="AH181" s="131">
        <v>236251.89906741999</v>
      </c>
      <c r="AI181" s="131">
        <v>305089.6431705</v>
      </c>
      <c r="AJ181" s="131">
        <v>42595.026209479998</v>
      </c>
      <c r="AK181" s="131">
        <v>262494.61696101999</v>
      </c>
      <c r="AL181" s="131">
        <v>8678.3879389899994</v>
      </c>
      <c r="AM181" s="131">
        <v>236780.06329409001</v>
      </c>
      <c r="AN181" s="131">
        <v>0</v>
      </c>
      <c r="AO181" s="131">
        <v>17036.165727939999</v>
      </c>
      <c r="AP181" s="131">
        <v>0</v>
      </c>
      <c r="AQ181" s="131">
        <v>862.17125576000001</v>
      </c>
      <c r="AR181" s="132">
        <v>-1028325.8231389802</v>
      </c>
      <c r="AS181" s="132">
        <v>-2267714.0036558704</v>
      </c>
      <c r="AT181" s="132">
        <v>-2498665.8180821305</v>
      </c>
      <c r="AU181" s="130">
        <v>-6.9247909200000004</v>
      </c>
      <c r="AV181" s="132" t="s">
        <v>498</v>
      </c>
      <c r="AW181" s="131" t="s">
        <v>498</v>
      </c>
      <c r="AX181" s="131" t="s">
        <v>498</v>
      </c>
      <c r="AY181" s="133" t="s">
        <v>498</v>
      </c>
      <c r="AZ181" s="131">
        <v>18427207.231650148</v>
      </c>
      <c r="BA181" s="131">
        <v>5682661.5846392494</v>
      </c>
      <c r="BB181" s="133">
        <v>24109868.816289395</v>
      </c>
      <c r="BC181" s="129">
        <v>66.649156308285725</v>
      </c>
      <c r="BD181" s="129">
        <v>-11.5026176703663</v>
      </c>
      <c r="BE181" s="129">
        <v>4.8931600235429951</v>
      </c>
      <c r="BF181" s="134">
        <v>39.602893693177293</v>
      </c>
      <c r="BG181" s="155">
        <v>36174304.600000001</v>
      </c>
    </row>
    <row r="182" spans="1:59" ht="14.5" hidden="1" outlineLevel="1" x14ac:dyDescent="0.25">
      <c r="A182" s="119"/>
      <c r="B182" s="118" t="s">
        <v>469</v>
      </c>
      <c r="C182" s="130">
        <v>610.58000000000004</v>
      </c>
      <c r="D182" s="131">
        <v>4114594.85778045</v>
      </c>
      <c r="E182" s="131">
        <v>4039594.85778045</v>
      </c>
      <c r="F182" s="131">
        <v>3717163.5760693899</v>
      </c>
      <c r="G182" s="132">
        <v>744198.77172803995</v>
      </c>
      <c r="H182" s="131">
        <v>114100.86223997</v>
      </c>
      <c r="I182" s="131">
        <v>4959.1629265399997</v>
      </c>
      <c r="J182" s="131">
        <v>513819.68559587997</v>
      </c>
      <c r="K182" s="131">
        <v>111319.06096565</v>
      </c>
      <c r="L182" s="131">
        <v>1430107.9050572701</v>
      </c>
      <c r="M182" s="131">
        <v>886365.86032707</v>
      </c>
      <c r="N182" s="131">
        <v>6999.3441309999998</v>
      </c>
      <c r="O182" s="131">
        <v>649491.69482601003</v>
      </c>
      <c r="P182" s="132">
        <v>322431.28171105997</v>
      </c>
      <c r="Q182" s="131">
        <v>71363.141341130002</v>
      </c>
      <c r="R182" s="131">
        <v>48653.305162769997</v>
      </c>
      <c r="S182" s="131">
        <v>202414.83520716001</v>
      </c>
      <c r="T182" s="131">
        <v>75000</v>
      </c>
      <c r="U182" s="131">
        <v>6802045.1363593796</v>
      </c>
      <c r="V182" s="131">
        <v>6431137.6795027703</v>
      </c>
      <c r="W182" s="131">
        <v>2137982.47760246</v>
      </c>
      <c r="X182" s="131">
        <v>1756796.3320778899</v>
      </c>
      <c r="Y182" s="131">
        <v>381186.14552457002</v>
      </c>
      <c r="Z182" s="131">
        <v>194133.02851301999</v>
      </c>
      <c r="AA182" s="131">
        <v>2560262.5123543902</v>
      </c>
      <c r="AB182" s="131">
        <v>885996.47700226004</v>
      </c>
      <c r="AC182" s="131">
        <v>1593352.1904168101</v>
      </c>
      <c r="AD182" s="131">
        <v>6362.50422093</v>
      </c>
      <c r="AE182" s="131">
        <v>74551.340714389997</v>
      </c>
      <c r="AF182" s="131">
        <v>1538759.6610329</v>
      </c>
      <c r="AG182" s="131">
        <v>1300796.71460273</v>
      </c>
      <c r="AH182" s="131">
        <v>237962.94643017001</v>
      </c>
      <c r="AI182" s="131">
        <v>370045.28560085001</v>
      </c>
      <c r="AJ182" s="131">
        <v>52251.70100239</v>
      </c>
      <c r="AK182" s="131">
        <v>317793.58459846</v>
      </c>
      <c r="AL182" s="131">
        <v>11663.239216100001</v>
      </c>
      <c r="AM182" s="131">
        <v>286245.09106019</v>
      </c>
      <c r="AN182" s="131">
        <v>0</v>
      </c>
      <c r="AO182" s="131">
        <v>19885.25432217</v>
      </c>
      <c r="AP182" s="131">
        <v>0</v>
      </c>
      <c r="AQ182" s="131">
        <v>862.17125576000001</v>
      </c>
      <c r="AR182" s="132">
        <v>-1148690.6175460294</v>
      </c>
      <c r="AS182" s="132">
        <v>-2391542.8217223203</v>
      </c>
      <c r="AT182" s="132">
        <v>-2687450.2785789296</v>
      </c>
      <c r="AU182" s="130">
        <v>-7.4479873000000003</v>
      </c>
      <c r="AV182" s="132" t="s">
        <v>498</v>
      </c>
      <c r="AW182" s="131" t="s">
        <v>498</v>
      </c>
      <c r="AX182" s="131" t="s">
        <v>498</v>
      </c>
      <c r="AY182" s="133" t="s">
        <v>498</v>
      </c>
      <c r="AZ182" s="131">
        <v>18394398.460000001</v>
      </c>
      <c r="BA182" s="131">
        <v>5668105.3880555099</v>
      </c>
      <c r="BB182" s="133">
        <v>24062503.848055512</v>
      </c>
      <c r="BC182" s="129">
        <v>66.518220914343459</v>
      </c>
      <c r="BD182" s="129">
        <v>-11.044781037632646</v>
      </c>
      <c r="BE182" s="129">
        <v>5.4402062641840567</v>
      </c>
      <c r="BF182" s="134">
        <v>38.473095837485246</v>
      </c>
      <c r="BG182" s="155">
        <v>36174304.600000001</v>
      </c>
    </row>
    <row r="183" spans="1:59" ht="14.5" collapsed="1" x14ac:dyDescent="0.25">
      <c r="A183" s="120">
        <v>2020</v>
      </c>
      <c r="B183" s="118" t="s">
        <v>470</v>
      </c>
      <c r="C183" s="135">
        <v>615.74</v>
      </c>
      <c r="D183" s="136">
        <v>4776052.5461620502</v>
      </c>
      <c r="E183" s="136">
        <v>4694444.0732010501</v>
      </c>
      <c r="F183" s="136">
        <v>4341031.0941264303</v>
      </c>
      <c r="G183" s="137">
        <v>868141.40991798998</v>
      </c>
      <c r="H183" s="136">
        <v>133732.90701160999</v>
      </c>
      <c r="I183" s="136">
        <v>5470.5584669700002</v>
      </c>
      <c r="J183" s="136">
        <v>595773.41386934998</v>
      </c>
      <c r="K183" s="136">
        <v>133164.53057005999</v>
      </c>
      <c r="L183" s="136">
        <v>1651219.3111085</v>
      </c>
      <c r="M183" s="136">
        <v>1027915.83094046</v>
      </c>
      <c r="N183" s="136">
        <v>9281.9698079999998</v>
      </c>
      <c r="O183" s="136">
        <v>784472.57235148002</v>
      </c>
      <c r="P183" s="137">
        <v>353412.97907462</v>
      </c>
      <c r="Q183" s="136">
        <v>79428.358024250003</v>
      </c>
      <c r="R183" s="136">
        <v>50705.987675900004</v>
      </c>
      <c r="S183" s="136">
        <v>223278.63337447</v>
      </c>
      <c r="T183" s="136">
        <v>81608.472961000007</v>
      </c>
      <c r="U183" s="136">
        <v>7682246.3751666602</v>
      </c>
      <c r="V183" s="136">
        <v>7237369.48042427</v>
      </c>
      <c r="W183" s="136">
        <v>2481105.4587075301</v>
      </c>
      <c r="X183" s="136">
        <v>2062212.54565619</v>
      </c>
      <c r="Y183" s="136">
        <v>418892.91305133997</v>
      </c>
      <c r="Z183" s="136">
        <v>241730.69288148</v>
      </c>
      <c r="AA183" s="136">
        <v>2833224.9050564501</v>
      </c>
      <c r="AB183" s="136">
        <v>1025499.3107226</v>
      </c>
      <c r="AC183" s="136">
        <v>1698595.2434501001</v>
      </c>
      <c r="AD183" s="136">
        <v>6566.5187763599997</v>
      </c>
      <c r="AE183" s="136">
        <v>102563.83210739</v>
      </c>
      <c r="AF183" s="136">
        <v>1681308.4237788101</v>
      </c>
      <c r="AG183" s="136">
        <v>1441804.63320634</v>
      </c>
      <c r="AH183" s="136">
        <v>239503.79057247</v>
      </c>
      <c r="AI183" s="136">
        <v>444014.72348663001</v>
      </c>
      <c r="AJ183" s="136">
        <v>73814.171882979994</v>
      </c>
      <c r="AK183" s="136">
        <v>370200.55160364998</v>
      </c>
      <c r="AL183" s="136">
        <v>14079.847212459999</v>
      </c>
      <c r="AM183" s="136">
        <v>329542.68146006</v>
      </c>
      <c r="AN183" s="136">
        <v>0</v>
      </c>
      <c r="AO183" s="136">
        <v>26578.022931129999</v>
      </c>
      <c r="AP183" s="136">
        <v>0</v>
      </c>
      <c r="AQ183" s="136">
        <v>862.17125576000001</v>
      </c>
      <c r="AR183" s="137">
        <v>-1224885.4052258004</v>
      </c>
      <c r="AS183" s="137">
        <v>-2542925.40722322</v>
      </c>
      <c r="AT183" s="137">
        <v>-2906193.82900461</v>
      </c>
      <c r="AU183" s="135">
        <v>-8.0542121699999996</v>
      </c>
      <c r="AV183" s="137" t="s">
        <v>498</v>
      </c>
      <c r="AW183" s="136" t="s">
        <v>498</v>
      </c>
      <c r="AX183" s="136" t="s">
        <v>498</v>
      </c>
      <c r="AY183" s="138" t="s">
        <v>498</v>
      </c>
      <c r="AZ183" s="136">
        <v>18521054.219445854</v>
      </c>
      <c r="BA183" s="136">
        <v>5768872.4928427786</v>
      </c>
      <c r="BB183" s="138">
        <v>24289926.712288633</v>
      </c>
      <c r="BC183" s="139">
        <v>67.146907123374618</v>
      </c>
      <c r="BD183" s="139">
        <v>-10.680230946766445</v>
      </c>
      <c r="BE183" s="139">
        <v>4.8168890651183025</v>
      </c>
      <c r="BF183" s="140">
        <v>38.037490985555451</v>
      </c>
      <c r="BG183" s="156">
        <v>36174304.600000001</v>
      </c>
    </row>
    <row r="184" spans="1:59" ht="14.5" x14ac:dyDescent="0.25">
      <c r="A184" s="117"/>
      <c r="B184" s="118" t="s">
        <v>459</v>
      </c>
      <c r="C184" s="123">
        <v>614.62</v>
      </c>
      <c r="D184" s="124">
        <v>484264.97990032</v>
      </c>
      <c r="E184" s="124">
        <v>484264.97990032</v>
      </c>
      <c r="F184" s="124">
        <v>453711.86120622</v>
      </c>
      <c r="G184" s="125">
        <v>82144.583838830004</v>
      </c>
      <c r="H184" s="124">
        <v>12970.604209249999</v>
      </c>
      <c r="I184" s="124">
        <v>464.58561380999998</v>
      </c>
      <c r="J184" s="124">
        <v>55649.188597640001</v>
      </c>
      <c r="K184" s="124">
        <v>13060.205418130001</v>
      </c>
      <c r="L184" s="124">
        <v>136203.70381067999</v>
      </c>
      <c r="M184" s="124">
        <v>120176.97111713</v>
      </c>
      <c r="N184" s="124">
        <v>1244.523136</v>
      </c>
      <c r="O184" s="124">
        <v>113942.07930358</v>
      </c>
      <c r="P184" s="125">
        <v>30553.118694100001</v>
      </c>
      <c r="Q184" s="124">
        <v>8109.7684938100001</v>
      </c>
      <c r="R184" s="124">
        <v>20800.737477179999</v>
      </c>
      <c r="S184" s="124">
        <v>1642.6127231099999</v>
      </c>
      <c r="T184" s="124">
        <v>0</v>
      </c>
      <c r="U184" s="124">
        <v>668606.16007868003</v>
      </c>
      <c r="V184" s="124">
        <v>658639.03310190002</v>
      </c>
      <c r="W184" s="124">
        <v>327853.54178850999</v>
      </c>
      <c r="X184" s="124">
        <v>298368.62063429999</v>
      </c>
      <c r="Y184" s="124">
        <v>29484.921154209998</v>
      </c>
      <c r="Z184" s="124">
        <v>8364.2442102200002</v>
      </c>
      <c r="AA184" s="124">
        <v>207643.0659518</v>
      </c>
      <c r="AB184" s="124">
        <v>67569.088798940007</v>
      </c>
      <c r="AC184" s="124">
        <v>139829.53115975001</v>
      </c>
      <c r="AD184" s="124">
        <v>244.44599310999999</v>
      </c>
      <c r="AE184" s="124">
        <v>0</v>
      </c>
      <c r="AF184" s="124">
        <v>114778.18115136999</v>
      </c>
      <c r="AG184" s="124">
        <v>100665.93909915999</v>
      </c>
      <c r="AH184" s="124">
        <v>14112.24205221</v>
      </c>
      <c r="AI184" s="124">
        <v>9967.1269767800004</v>
      </c>
      <c r="AJ184" s="124">
        <v>1748.2394988599999</v>
      </c>
      <c r="AK184" s="124">
        <v>8218.8874779199996</v>
      </c>
      <c r="AL184" s="124">
        <v>1143.95261267</v>
      </c>
      <c r="AM184" s="124">
        <v>7043.34657324</v>
      </c>
      <c r="AN184" s="124">
        <v>0</v>
      </c>
      <c r="AO184" s="124">
        <v>31.58829201</v>
      </c>
      <c r="AP184" s="124">
        <v>0</v>
      </c>
      <c r="AQ184" s="124">
        <v>0</v>
      </c>
      <c r="AR184" s="125">
        <v>-69562.999026990001</v>
      </c>
      <c r="AS184" s="125">
        <v>-174374.05320158001</v>
      </c>
      <c r="AT184" s="125">
        <v>-184341.18017835999</v>
      </c>
      <c r="AU184" s="123">
        <v>-0.48700844999999998</v>
      </c>
      <c r="AV184" s="125" t="s">
        <v>498</v>
      </c>
      <c r="AW184" s="124" t="s">
        <v>498</v>
      </c>
      <c r="AX184" s="124" t="s">
        <v>498</v>
      </c>
      <c r="AY184" s="126" t="s">
        <v>498</v>
      </c>
      <c r="AZ184" s="124">
        <v>18832981.121398281</v>
      </c>
      <c r="BA184" s="131">
        <v>5890297.7499740673</v>
      </c>
      <c r="BB184" s="126">
        <v>24723278.87137235</v>
      </c>
      <c r="BC184" s="129">
        <v>64.74717572766238</v>
      </c>
      <c r="BD184" s="127">
        <v>6.6276508762929121</v>
      </c>
      <c r="BE184" s="127">
        <v>1.4907321487446499</v>
      </c>
      <c r="BF184" s="128">
        <v>30.01986843556929</v>
      </c>
      <c r="BG184" s="157">
        <v>38184335.600000001</v>
      </c>
    </row>
    <row r="185" spans="1:59" ht="14.5" x14ac:dyDescent="0.25">
      <c r="A185" s="119"/>
      <c r="B185" s="118" t="s">
        <v>460</v>
      </c>
      <c r="C185" s="130">
        <v>614.78</v>
      </c>
      <c r="D185" s="131">
        <v>912392.53313810006</v>
      </c>
      <c r="E185" s="131">
        <v>905857.58419309999</v>
      </c>
      <c r="F185" s="131">
        <v>799599.59398241004</v>
      </c>
      <c r="G185" s="132">
        <v>164811.10872768</v>
      </c>
      <c r="H185" s="131">
        <v>25688.064782289999</v>
      </c>
      <c r="I185" s="131">
        <v>1010.31222643</v>
      </c>
      <c r="J185" s="131">
        <v>111790.55610074999</v>
      </c>
      <c r="K185" s="131">
        <v>26322.17561821</v>
      </c>
      <c r="L185" s="131">
        <v>243242.41732077001</v>
      </c>
      <c r="M185" s="131">
        <v>214605.39035817</v>
      </c>
      <c r="N185" s="131">
        <v>2013.22891</v>
      </c>
      <c r="O185" s="131">
        <v>174927.44866579</v>
      </c>
      <c r="P185" s="132">
        <v>106257.99021069</v>
      </c>
      <c r="Q185" s="131">
        <v>75024.13356355</v>
      </c>
      <c r="R185" s="131">
        <v>29137.34803918</v>
      </c>
      <c r="S185" s="131">
        <v>2096.5086079600001</v>
      </c>
      <c r="T185" s="131">
        <v>6534.9489450000001</v>
      </c>
      <c r="U185" s="131">
        <v>1363567.0365266399</v>
      </c>
      <c r="V185" s="131">
        <v>1302972.16306981</v>
      </c>
      <c r="W185" s="131">
        <v>537936.36959406</v>
      </c>
      <c r="X185" s="131">
        <v>448347.81238982</v>
      </c>
      <c r="Y185" s="131">
        <v>89588.557204240002</v>
      </c>
      <c r="Z185" s="131">
        <v>21724.63551878</v>
      </c>
      <c r="AA185" s="131">
        <v>402725.09028743999</v>
      </c>
      <c r="AB185" s="131">
        <v>140148.59044353</v>
      </c>
      <c r="AC185" s="131">
        <v>261041.58083488001</v>
      </c>
      <c r="AD185" s="131">
        <v>1534.9190090300001</v>
      </c>
      <c r="AE185" s="131">
        <v>0</v>
      </c>
      <c r="AF185" s="131">
        <v>340586.06766952999</v>
      </c>
      <c r="AG185" s="131">
        <v>301299.50007994001</v>
      </c>
      <c r="AH185" s="131">
        <v>39286.567589589999</v>
      </c>
      <c r="AI185" s="131">
        <v>56693.373456829999</v>
      </c>
      <c r="AJ185" s="131">
        <v>24540.499744829998</v>
      </c>
      <c r="AK185" s="131">
        <v>32152.873712000001</v>
      </c>
      <c r="AL185" s="131">
        <v>2351.90521334</v>
      </c>
      <c r="AM185" s="131">
        <v>20388.920768709999</v>
      </c>
      <c r="AN185" s="131">
        <v>0</v>
      </c>
      <c r="AO185" s="131">
        <v>9412.0477299499998</v>
      </c>
      <c r="AP185" s="131">
        <v>0</v>
      </c>
      <c r="AQ185" s="131">
        <v>3901.5</v>
      </c>
      <c r="AR185" s="132">
        <v>-110588.43571901</v>
      </c>
      <c r="AS185" s="132">
        <v>-397114.57887670997</v>
      </c>
      <c r="AT185" s="132">
        <v>-451174.50338854</v>
      </c>
      <c r="AU185" s="130">
        <v>-1.19195176</v>
      </c>
      <c r="AV185" s="132" t="s">
        <v>498</v>
      </c>
      <c r="AW185" s="131" t="s">
        <v>498</v>
      </c>
      <c r="AX185" s="131" t="s">
        <v>498</v>
      </c>
      <c r="AY185" s="133" t="s">
        <v>498</v>
      </c>
      <c r="AZ185" s="131">
        <v>19225867.467702847</v>
      </c>
      <c r="BA185" s="131">
        <v>5906935.5967899421</v>
      </c>
      <c r="BB185" s="133">
        <v>25132803.064492788</v>
      </c>
      <c r="BC185" s="129">
        <v>65.819668378602842</v>
      </c>
      <c r="BD185" s="129">
        <v>9.4818831767416345</v>
      </c>
      <c r="BE185" s="129">
        <v>4.1577254317648205</v>
      </c>
      <c r="BF185" s="134">
        <v>30.42052786811707</v>
      </c>
      <c r="BG185" s="155">
        <v>38184335.600000001</v>
      </c>
    </row>
    <row r="186" spans="1:59" ht="14.5" x14ac:dyDescent="0.25">
      <c r="A186" s="119"/>
      <c r="B186" s="118" t="s">
        <v>461</v>
      </c>
      <c r="C186" s="130">
        <v>612.88</v>
      </c>
      <c r="D186" s="131">
        <v>1738258.5837188901</v>
      </c>
      <c r="E186" s="131">
        <v>1731723.63477389</v>
      </c>
      <c r="F186" s="131">
        <v>1462678.6117350301</v>
      </c>
      <c r="G186" s="132">
        <v>267216.62464464997</v>
      </c>
      <c r="H186" s="131">
        <v>40475.386255819998</v>
      </c>
      <c r="I186" s="131">
        <v>1572.6128966700001</v>
      </c>
      <c r="J186" s="131">
        <v>179214.91411195</v>
      </c>
      <c r="K186" s="131">
        <v>45953.711380209999</v>
      </c>
      <c r="L186" s="131">
        <v>625150.46816895006</v>
      </c>
      <c r="M186" s="131">
        <v>308844.37026892003</v>
      </c>
      <c r="N186" s="131">
        <v>2759.4644480000002</v>
      </c>
      <c r="O186" s="131">
        <v>258707.68420451001</v>
      </c>
      <c r="P186" s="132">
        <v>269045.02303886</v>
      </c>
      <c r="Q186" s="131">
        <v>113362.42001057</v>
      </c>
      <c r="R186" s="131">
        <v>40987.710810680001</v>
      </c>
      <c r="S186" s="131">
        <v>114694.89221761</v>
      </c>
      <c r="T186" s="131">
        <v>6534.9489450000001</v>
      </c>
      <c r="U186" s="131">
        <v>2133788.40867496</v>
      </c>
      <c r="V186" s="131">
        <v>2010236.4679475999</v>
      </c>
      <c r="W186" s="131">
        <v>730476.00657331001</v>
      </c>
      <c r="X186" s="131">
        <v>602609.02653508994</v>
      </c>
      <c r="Y186" s="131">
        <v>127866.98003822</v>
      </c>
      <c r="Z186" s="131">
        <v>51634.330526179998</v>
      </c>
      <c r="AA186" s="131">
        <v>603583.68227702996</v>
      </c>
      <c r="AB186" s="131">
        <v>214665.55520080999</v>
      </c>
      <c r="AC186" s="131">
        <v>387100.08247308998</v>
      </c>
      <c r="AD186" s="131">
        <v>1818.04460313</v>
      </c>
      <c r="AE186" s="131">
        <v>0</v>
      </c>
      <c r="AF186" s="131">
        <v>624542.44857107999</v>
      </c>
      <c r="AG186" s="131">
        <v>523520.41756874003</v>
      </c>
      <c r="AH186" s="131">
        <v>101022.03100233999</v>
      </c>
      <c r="AI186" s="131">
        <v>119650.44072735999</v>
      </c>
      <c r="AJ186" s="131">
        <v>47132.004278200002</v>
      </c>
      <c r="AK186" s="131">
        <v>72518.436449159999</v>
      </c>
      <c r="AL186" s="131">
        <v>3568.5845640100001</v>
      </c>
      <c r="AM186" s="131">
        <v>41112.353487690001</v>
      </c>
      <c r="AN186" s="131">
        <v>0</v>
      </c>
      <c r="AO186" s="131">
        <v>27837.49839746</v>
      </c>
      <c r="AP186" s="131">
        <v>0</v>
      </c>
      <c r="AQ186" s="131">
        <v>3901.5</v>
      </c>
      <c r="AR186" s="132">
        <v>229012.62361501</v>
      </c>
      <c r="AS186" s="132">
        <v>-278512.83317370998</v>
      </c>
      <c r="AT186" s="132">
        <v>-395529.82495606999</v>
      </c>
      <c r="AU186" s="130">
        <v>-1.04494485</v>
      </c>
      <c r="AV186" s="132" t="s">
        <v>498</v>
      </c>
      <c r="AW186" s="131" t="s">
        <v>498</v>
      </c>
      <c r="AX186" s="131" t="s">
        <v>498</v>
      </c>
      <c r="AY186" s="133" t="s">
        <v>498</v>
      </c>
      <c r="AZ186" s="131">
        <v>19507181.175404157</v>
      </c>
      <c r="BA186" s="131">
        <v>5876896.4007929834</v>
      </c>
      <c r="BB186" s="133">
        <v>25384077.57619714</v>
      </c>
      <c r="BC186" s="129">
        <v>66.477724902976021</v>
      </c>
      <c r="BD186" s="129">
        <v>26.720243464809034</v>
      </c>
      <c r="BE186" s="129">
        <v>5.6074182538867827</v>
      </c>
      <c r="BF186" s="134">
        <v>42.740111406113762</v>
      </c>
      <c r="BG186" s="155">
        <v>38184335.600000001</v>
      </c>
    </row>
    <row r="187" spans="1:59" ht="14.5" x14ac:dyDescent="0.25">
      <c r="A187" s="119">
        <v>2021</v>
      </c>
      <c r="B187" s="118" t="s">
        <v>462</v>
      </c>
      <c r="C187" s="130">
        <v>614.85</v>
      </c>
      <c r="D187" s="131">
        <v>2194138.5522254701</v>
      </c>
      <c r="E187" s="131">
        <v>2187603.6032804698</v>
      </c>
      <c r="F187" s="131">
        <v>1856543.2836633699</v>
      </c>
      <c r="G187" s="132">
        <v>361011.56663973001</v>
      </c>
      <c r="H187" s="131">
        <v>54397.277737069999</v>
      </c>
      <c r="I187" s="131">
        <v>2046.80951484</v>
      </c>
      <c r="J187" s="131">
        <v>244890.52495542</v>
      </c>
      <c r="K187" s="131">
        <v>59676.954432400002</v>
      </c>
      <c r="L187" s="131">
        <v>750050.51272333995</v>
      </c>
      <c r="M187" s="131">
        <v>408370.69795634999</v>
      </c>
      <c r="N187" s="131">
        <v>3893.5566920000001</v>
      </c>
      <c r="O187" s="131">
        <v>333216.94965194998</v>
      </c>
      <c r="P187" s="132">
        <v>331060.3196171</v>
      </c>
      <c r="Q187" s="131">
        <v>153736.86174312999</v>
      </c>
      <c r="R187" s="131">
        <v>59546.322025649999</v>
      </c>
      <c r="S187" s="131">
        <v>117777.13584832</v>
      </c>
      <c r="T187" s="131">
        <v>6534.9489450000001</v>
      </c>
      <c r="U187" s="131">
        <v>2660211.2324756901</v>
      </c>
      <c r="V187" s="131">
        <v>2502997.2537667202</v>
      </c>
      <c r="W187" s="131">
        <v>920671.49485441996</v>
      </c>
      <c r="X187" s="131">
        <v>759195.10771829996</v>
      </c>
      <c r="Y187" s="131">
        <v>161476.38713612</v>
      </c>
      <c r="Z187" s="131">
        <v>71964.576406160006</v>
      </c>
      <c r="AA187" s="131">
        <v>812866.44141107996</v>
      </c>
      <c r="AB187" s="131">
        <v>290176.24064367998</v>
      </c>
      <c r="AC187" s="131">
        <v>519975.34125276998</v>
      </c>
      <c r="AD187" s="131">
        <v>2714.8595146299999</v>
      </c>
      <c r="AE187" s="131">
        <v>0</v>
      </c>
      <c r="AF187" s="131">
        <v>697494.74109506002</v>
      </c>
      <c r="AG187" s="131">
        <v>575980.71353265003</v>
      </c>
      <c r="AH187" s="131">
        <v>121514.02756241</v>
      </c>
      <c r="AI187" s="131">
        <v>153312.47870897001</v>
      </c>
      <c r="AJ187" s="131">
        <v>66546.949861350004</v>
      </c>
      <c r="AK187" s="131">
        <v>86765.528847619993</v>
      </c>
      <c r="AL187" s="131">
        <v>4770.7183546799997</v>
      </c>
      <c r="AM187" s="131">
        <v>53074.549300469997</v>
      </c>
      <c r="AN187" s="131">
        <v>0</v>
      </c>
      <c r="AO187" s="131">
        <v>28920.26119247</v>
      </c>
      <c r="AP187" s="131">
        <v>0</v>
      </c>
      <c r="AQ187" s="131">
        <v>3901.5</v>
      </c>
      <c r="AR187" s="132">
        <v>231422.06084483999</v>
      </c>
      <c r="AS187" s="132">
        <v>-315393.65048625</v>
      </c>
      <c r="AT187" s="132">
        <v>-466072.68025022</v>
      </c>
      <c r="AU187" s="130">
        <v>-1.23131105</v>
      </c>
      <c r="AV187" s="132" t="s">
        <v>498</v>
      </c>
      <c r="AW187" s="131" t="s">
        <v>498</v>
      </c>
      <c r="AX187" s="131" t="s">
        <v>498</v>
      </c>
      <c r="AY187" s="133" t="s">
        <v>498</v>
      </c>
      <c r="AZ187" s="131">
        <v>19755385.13051039</v>
      </c>
      <c r="BA187" s="131">
        <v>5876896.4007929834</v>
      </c>
      <c r="BB187" s="133">
        <v>25632281.531303372</v>
      </c>
      <c r="BC187" s="129">
        <v>67.127740023590647</v>
      </c>
      <c r="BD187" s="129">
        <v>30.766156632632846</v>
      </c>
      <c r="BE187" s="129">
        <v>5.7631693617913111</v>
      </c>
      <c r="BF187" s="134">
        <v>40.400378451900387</v>
      </c>
      <c r="BG187" s="155">
        <v>38184335.600000001</v>
      </c>
    </row>
    <row r="188" spans="1:59" ht="14.5" x14ac:dyDescent="0.25">
      <c r="A188" s="119"/>
      <c r="B188" s="118" t="s">
        <v>463</v>
      </c>
      <c r="C188" s="130">
        <v>620.51</v>
      </c>
      <c r="D188" s="131">
        <v>2614396.2371932101</v>
      </c>
      <c r="E188" s="131">
        <v>2607861.2882482102</v>
      </c>
      <c r="F188" s="131">
        <v>2228465.0935011199</v>
      </c>
      <c r="G188" s="132">
        <v>451343.82801633002</v>
      </c>
      <c r="H188" s="131">
        <v>68300.396155990005</v>
      </c>
      <c r="I188" s="131">
        <v>2565.2466448199998</v>
      </c>
      <c r="J188" s="131">
        <v>308387.07953148999</v>
      </c>
      <c r="K188" s="131">
        <v>72091.105684030001</v>
      </c>
      <c r="L188" s="131">
        <v>853698.99441180006</v>
      </c>
      <c r="M188" s="131">
        <v>498489.59413942997</v>
      </c>
      <c r="N188" s="131">
        <v>4618.2048139999997</v>
      </c>
      <c r="O188" s="131">
        <v>420314.47211956</v>
      </c>
      <c r="P188" s="132">
        <v>379396.19474708999</v>
      </c>
      <c r="Q188" s="131">
        <v>192243.33113762</v>
      </c>
      <c r="R188" s="131">
        <v>66822.973510519994</v>
      </c>
      <c r="S188" s="131">
        <v>120329.89009895</v>
      </c>
      <c r="T188" s="131">
        <v>6534.9489450000001</v>
      </c>
      <c r="U188" s="131">
        <v>3223738.2192770699</v>
      </c>
      <c r="V188" s="131">
        <v>3004073.3911476098</v>
      </c>
      <c r="W188" s="131">
        <v>1110980.9650588101</v>
      </c>
      <c r="X188" s="131">
        <v>915371.52833978005</v>
      </c>
      <c r="Y188" s="131">
        <v>195609.43671903</v>
      </c>
      <c r="Z188" s="131">
        <v>93417.963273439993</v>
      </c>
      <c r="AA188" s="131">
        <v>1040076.77445555</v>
      </c>
      <c r="AB188" s="131">
        <v>367432.73050907999</v>
      </c>
      <c r="AC188" s="131">
        <v>669510.70524102997</v>
      </c>
      <c r="AD188" s="131">
        <v>3133.33870544</v>
      </c>
      <c r="AE188" s="131">
        <v>0</v>
      </c>
      <c r="AF188" s="131">
        <v>759597.68835981004</v>
      </c>
      <c r="AG188" s="131">
        <v>637227.39626270998</v>
      </c>
      <c r="AH188" s="131">
        <v>122370.2920971</v>
      </c>
      <c r="AI188" s="131">
        <v>215763.32812945999</v>
      </c>
      <c r="AJ188" s="131">
        <v>92709.643312729997</v>
      </c>
      <c r="AK188" s="131">
        <v>123053.68481673</v>
      </c>
      <c r="AL188" s="131">
        <v>6282.4690012299998</v>
      </c>
      <c r="AM188" s="131">
        <v>84267.052481110004</v>
      </c>
      <c r="AN188" s="131">
        <v>0</v>
      </c>
      <c r="AO188" s="131">
        <v>32504.163334389999</v>
      </c>
      <c r="AP188" s="131">
        <v>0</v>
      </c>
      <c r="AQ188" s="131">
        <v>3901.5</v>
      </c>
      <c r="AR188" s="132">
        <v>150255.70627595001</v>
      </c>
      <c r="AS188" s="132">
        <v>-396212.10289939999</v>
      </c>
      <c r="AT188" s="132">
        <v>-609341.98208385997</v>
      </c>
      <c r="AU188" s="130">
        <v>-1.6098122699999999</v>
      </c>
      <c r="AV188" s="132" t="s">
        <v>498</v>
      </c>
      <c r="AW188" s="131" t="s">
        <v>498</v>
      </c>
      <c r="AX188" s="131" t="s">
        <v>498</v>
      </c>
      <c r="AY188" s="133" t="s">
        <v>498</v>
      </c>
      <c r="AZ188" s="131">
        <v>19817701.469286058</v>
      </c>
      <c r="BA188" s="131">
        <v>5977441.4371057525</v>
      </c>
      <c r="BB188" s="133">
        <v>25795142.906391811</v>
      </c>
      <c r="BC188" s="129">
        <v>67.554253599195292</v>
      </c>
      <c r="BD188" s="129">
        <v>35.553880209335162</v>
      </c>
      <c r="BE188" s="129">
        <v>6.6929543732569377</v>
      </c>
      <c r="BF188" s="134">
        <v>38.308834044627631</v>
      </c>
      <c r="BG188" s="155">
        <v>38184335.600000001</v>
      </c>
    </row>
    <row r="189" spans="1:59" ht="14.5" x14ac:dyDescent="0.25">
      <c r="A189" s="119"/>
      <c r="B189" s="118" t="s">
        <v>464</v>
      </c>
      <c r="C189" s="130">
        <v>620.27</v>
      </c>
      <c r="D189" s="131">
        <v>3147881.06401989</v>
      </c>
      <c r="E189" s="131">
        <v>3141346.1150748902</v>
      </c>
      <c r="F189" s="131">
        <v>2710444.8667400698</v>
      </c>
      <c r="G189" s="132">
        <v>550771.12033323001</v>
      </c>
      <c r="H189" s="131">
        <v>82358.430686370004</v>
      </c>
      <c r="I189" s="131">
        <v>3173.65168167</v>
      </c>
      <c r="J189" s="131">
        <v>377042.49574581999</v>
      </c>
      <c r="K189" s="131">
        <v>88196.542219370007</v>
      </c>
      <c r="L189" s="131">
        <v>1074512.7363455901</v>
      </c>
      <c r="M189" s="131">
        <v>593158.00803266</v>
      </c>
      <c r="N189" s="131">
        <v>5417.8011159999996</v>
      </c>
      <c r="O189" s="131">
        <v>486585.20091259002</v>
      </c>
      <c r="P189" s="132">
        <v>430901.24833481997</v>
      </c>
      <c r="Q189" s="131">
        <v>233354.16340927</v>
      </c>
      <c r="R189" s="131">
        <v>74489.185508580005</v>
      </c>
      <c r="S189" s="131">
        <v>123057.89941697</v>
      </c>
      <c r="T189" s="131">
        <v>6534.9489450000001</v>
      </c>
      <c r="U189" s="131">
        <v>3892747.1564754201</v>
      </c>
      <c r="V189" s="131">
        <v>3649896.6429194999</v>
      </c>
      <c r="W189" s="131">
        <v>1301419.1808440899</v>
      </c>
      <c r="X189" s="131">
        <v>1071042.72906094</v>
      </c>
      <c r="Y189" s="131">
        <v>230376.45178315</v>
      </c>
      <c r="Z189" s="131">
        <v>121152.81317665</v>
      </c>
      <c r="AA189" s="131">
        <v>1312086.3143645099</v>
      </c>
      <c r="AB189" s="131">
        <v>440888.9611592</v>
      </c>
      <c r="AC189" s="131">
        <v>867782.79615427996</v>
      </c>
      <c r="AD189" s="131">
        <v>3414.5570510299999</v>
      </c>
      <c r="AE189" s="131">
        <v>0</v>
      </c>
      <c r="AF189" s="131">
        <v>915238.33453424997</v>
      </c>
      <c r="AG189" s="131">
        <v>791838.42925666005</v>
      </c>
      <c r="AH189" s="131">
        <v>123399.90527759001</v>
      </c>
      <c r="AI189" s="131">
        <v>238949.01355592001</v>
      </c>
      <c r="AJ189" s="131">
        <v>100136.19641605001</v>
      </c>
      <c r="AK189" s="131">
        <v>138812.81713986999</v>
      </c>
      <c r="AL189" s="131">
        <v>7592.09764206</v>
      </c>
      <c r="AM189" s="131">
        <v>98612.416288430002</v>
      </c>
      <c r="AN189" s="131">
        <v>0</v>
      </c>
      <c r="AO189" s="131">
        <v>32608.303209379999</v>
      </c>
      <c r="AP189" s="131">
        <v>0</v>
      </c>
      <c r="AQ189" s="131">
        <v>3901.5</v>
      </c>
      <c r="AR189" s="132">
        <v>170372.24207872001</v>
      </c>
      <c r="AS189" s="132">
        <v>-508550.52784460998</v>
      </c>
      <c r="AT189" s="132">
        <v>-744866.09245552996</v>
      </c>
      <c r="AU189" s="130">
        <v>-1.9678515599999999</v>
      </c>
      <c r="AV189" s="132" t="s">
        <v>498</v>
      </c>
      <c r="AW189" s="131" t="s">
        <v>498</v>
      </c>
      <c r="AX189" s="131" t="s">
        <v>498</v>
      </c>
      <c r="AY189" s="133" t="s">
        <v>498</v>
      </c>
      <c r="AZ189" s="131">
        <v>20060096.585100025</v>
      </c>
      <c r="BA189" s="131">
        <v>5977441.4371057525</v>
      </c>
      <c r="BB189" s="133">
        <v>26037538.022205777</v>
      </c>
      <c r="BC189" s="129">
        <v>68.189056096096579</v>
      </c>
      <c r="BD189" s="129">
        <v>40.546129951685231</v>
      </c>
      <c r="BE189" s="129">
        <v>6.1383132258779876</v>
      </c>
      <c r="BF189" s="134">
        <v>39.643408708694288</v>
      </c>
      <c r="BG189" s="155">
        <v>38184335.600000001</v>
      </c>
    </row>
    <row r="190" spans="1:59" ht="14.5" x14ac:dyDescent="0.25">
      <c r="A190" s="119"/>
      <c r="B190" s="118" t="s">
        <v>465</v>
      </c>
      <c r="C190" s="130">
        <v>621.78</v>
      </c>
      <c r="D190" s="131">
        <v>3593685.7569210199</v>
      </c>
      <c r="E190" s="131">
        <v>3587150.80797602</v>
      </c>
      <c r="F190" s="131">
        <v>3107452.0446020099</v>
      </c>
      <c r="G190" s="132">
        <v>646643.26888124004</v>
      </c>
      <c r="H190" s="131">
        <v>96819.440006789999</v>
      </c>
      <c r="I190" s="131">
        <v>3794.09872877</v>
      </c>
      <c r="J190" s="131">
        <v>443165.97461994999</v>
      </c>
      <c r="K190" s="131">
        <v>102863.75552573</v>
      </c>
      <c r="L190" s="131">
        <v>1217749.03248077</v>
      </c>
      <c r="M190" s="131">
        <v>686816.2521099</v>
      </c>
      <c r="N190" s="131">
        <v>6176.3708539999998</v>
      </c>
      <c r="O190" s="131">
        <v>550067.1202761</v>
      </c>
      <c r="P190" s="132">
        <v>479698.76337400998</v>
      </c>
      <c r="Q190" s="131">
        <v>272003.12028936</v>
      </c>
      <c r="R190" s="131">
        <v>82885.407175579996</v>
      </c>
      <c r="S190" s="131">
        <v>124810.23590907</v>
      </c>
      <c r="T190" s="131">
        <v>6534.9489450000001</v>
      </c>
      <c r="U190" s="131">
        <v>4562891.2062376495</v>
      </c>
      <c r="V190" s="131">
        <v>4266229.7278850097</v>
      </c>
      <c r="W190" s="131">
        <v>1489523.8222300799</v>
      </c>
      <c r="X190" s="131">
        <v>1224919.5161691001</v>
      </c>
      <c r="Y190" s="131">
        <v>264604.30606098002</v>
      </c>
      <c r="Z190" s="131">
        <v>146276.31257432001</v>
      </c>
      <c r="AA190" s="131">
        <v>1560771.3903838501</v>
      </c>
      <c r="AB190" s="131">
        <v>517274.57802483998</v>
      </c>
      <c r="AC190" s="131">
        <v>1021516.05975763</v>
      </c>
      <c r="AD190" s="131">
        <v>4241.7371863799999</v>
      </c>
      <c r="AE190" s="131">
        <v>17739.015415000002</v>
      </c>
      <c r="AF190" s="131">
        <v>1069658.20269676</v>
      </c>
      <c r="AG190" s="131">
        <v>931628.73935277003</v>
      </c>
      <c r="AH190" s="131">
        <v>138029.46334399001</v>
      </c>
      <c r="AI190" s="131">
        <v>292759.97835264</v>
      </c>
      <c r="AJ190" s="131">
        <v>122458.78634838</v>
      </c>
      <c r="AK190" s="131">
        <v>170301.19200426</v>
      </c>
      <c r="AL190" s="131">
        <v>9257.6718599699998</v>
      </c>
      <c r="AM190" s="131">
        <v>128209.33542864</v>
      </c>
      <c r="AN190" s="131">
        <v>0</v>
      </c>
      <c r="AO190" s="131">
        <v>32834.184715650001</v>
      </c>
      <c r="AP190" s="131">
        <v>0</v>
      </c>
      <c r="AQ190" s="131">
        <v>3901.5</v>
      </c>
      <c r="AR190" s="132">
        <v>100452.75338013051</v>
      </c>
      <c r="AS190" s="132">
        <v>-679078.91990898969</v>
      </c>
      <c r="AT190" s="132">
        <v>-969205.44931662967</v>
      </c>
      <c r="AU190" s="130">
        <v>-2.56053065</v>
      </c>
      <c r="AV190" s="132" t="s">
        <v>498</v>
      </c>
      <c r="AW190" s="131" t="s">
        <v>498</v>
      </c>
      <c r="AX190" s="131" t="s">
        <v>498</v>
      </c>
      <c r="AY190" s="133" t="s">
        <v>498</v>
      </c>
      <c r="AZ190" s="131">
        <v>20016546.479964837</v>
      </c>
      <c r="BA190" s="131">
        <v>6166594.8876216616</v>
      </c>
      <c r="BB190" s="133">
        <v>26183141.367586501</v>
      </c>
      <c r="BC190" s="129">
        <v>69.098748661181006</v>
      </c>
      <c r="BD190" s="129">
        <v>40.254484679250233</v>
      </c>
      <c r="BE190" s="129">
        <v>6.4161069181843668</v>
      </c>
      <c r="BF190" s="134">
        <v>39.188023338803752</v>
      </c>
      <c r="BG190" s="155">
        <v>38184335.600000001</v>
      </c>
    </row>
    <row r="191" spans="1:59" ht="14.5" x14ac:dyDescent="0.25">
      <c r="A191" s="119"/>
      <c r="B191" s="118" t="s">
        <v>466</v>
      </c>
      <c r="C191" s="130"/>
      <c r="D191" s="131">
        <v>4025472.2311503999</v>
      </c>
      <c r="E191" s="131">
        <v>4018937.2822054001</v>
      </c>
      <c r="F191" s="131">
        <v>3484668.1875510402</v>
      </c>
      <c r="G191" s="132">
        <v>745849.73370750004</v>
      </c>
      <c r="H191" s="131">
        <v>111429.7884569</v>
      </c>
      <c r="I191" s="131">
        <v>4304.7813984100003</v>
      </c>
      <c r="J191" s="131">
        <v>510992.12534698</v>
      </c>
      <c r="K191" s="131">
        <v>119123.03850521</v>
      </c>
      <c r="L191" s="131">
        <v>1332461.06578196</v>
      </c>
      <c r="M191" s="131">
        <v>785555.54650826997</v>
      </c>
      <c r="N191" s="131">
        <v>7022.0570209999996</v>
      </c>
      <c r="O191" s="131">
        <v>613779.78453230998</v>
      </c>
      <c r="P191" s="132">
        <v>534269.09465435997</v>
      </c>
      <c r="Q191" s="131">
        <v>310235.88371422997</v>
      </c>
      <c r="R191" s="131">
        <v>96679.357869379994</v>
      </c>
      <c r="S191" s="131">
        <v>127353.85307075</v>
      </c>
      <c r="T191" s="131">
        <v>6534.9489450000001</v>
      </c>
      <c r="U191" s="131">
        <v>5347874.8861696599</v>
      </c>
      <c r="V191" s="131">
        <v>5020442.6004566597</v>
      </c>
      <c r="W191" s="131">
        <v>1677709.1165301299</v>
      </c>
      <c r="X191" s="131">
        <v>1378801.06260295</v>
      </c>
      <c r="Y191" s="131">
        <v>298908.05392718001</v>
      </c>
      <c r="Z191" s="131">
        <v>171127.56508751001</v>
      </c>
      <c r="AA191" s="131">
        <v>1823271.4052635899</v>
      </c>
      <c r="AB191" s="131">
        <v>594967.68166045996</v>
      </c>
      <c r="AC191" s="131">
        <v>1205877.0459676201</v>
      </c>
      <c r="AD191" s="131">
        <v>4687.6622205100002</v>
      </c>
      <c r="AE191" s="131">
        <v>17739.015415000002</v>
      </c>
      <c r="AF191" s="131">
        <v>1348334.51357543</v>
      </c>
      <c r="AG191" s="131">
        <v>1185430.5451773601</v>
      </c>
      <c r="AH191" s="131">
        <v>162903.96839806999</v>
      </c>
      <c r="AI191" s="131">
        <v>323517.18129818997</v>
      </c>
      <c r="AJ191" s="131">
        <v>139271.07350354001</v>
      </c>
      <c r="AK191" s="131">
        <v>184246.10779464999</v>
      </c>
      <c r="AL191" s="131">
        <v>10797.7831078</v>
      </c>
      <c r="AM191" s="131">
        <v>140318.39698903001</v>
      </c>
      <c r="AN191" s="131">
        <v>0</v>
      </c>
      <c r="AO191" s="131">
        <v>33129.92769782</v>
      </c>
      <c r="AP191" s="131">
        <v>0</v>
      </c>
      <c r="AQ191" s="131">
        <v>3915.10441481</v>
      </c>
      <c r="AR191" s="132">
        <v>25931.858556170017</v>
      </c>
      <c r="AS191" s="132">
        <v>-1001505.3182512596</v>
      </c>
      <c r="AT191" s="132">
        <v>-1322402.65501926</v>
      </c>
      <c r="AU191" s="130">
        <v>-3.4936375200000001</v>
      </c>
      <c r="AV191" s="132" t="s">
        <v>498</v>
      </c>
      <c r="AW191" s="131" t="s">
        <v>498</v>
      </c>
      <c r="AX191" s="131" t="s">
        <v>498</v>
      </c>
      <c r="AY191" s="133" t="s">
        <v>498</v>
      </c>
      <c r="AZ191" s="131">
        <v>20624141.106511217</v>
      </c>
      <c r="BA191" s="131">
        <v>6368351.6042210264</v>
      </c>
      <c r="BB191" s="133">
        <v>26992492.710732244</v>
      </c>
      <c r="BC191" s="129">
        <f>BB191/BG191*100</f>
        <v>69.644198281773484</v>
      </c>
      <c r="BD191" s="129" t="s">
        <v>498</v>
      </c>
      <c r="BE191" s="129" t="s">
        <v>498</v>
      </c>
      <c r="BF191" s="134" t="s">
        <v>498</v>
      </c>
      <c r="BG191" s="155">
        <v>38757704.700000003</v>
      </c>
    </row>
    <row r="192" spans="1:59" ht="14.5" x14ac:dyDescent="0.25">
      <c r="A192" s="119"/>
      <c r="B192" s="118" t="s">
        <v>467</v>
      </c>
      <c r="C192" s="130"/>
      <c r="D192" s="131">
        <v>4554851.9757289002</v>
      </c>
      <c r="E192" s="131">
        <v>4548317.0267839003</v>
      </c>
      <c r="F192" s="131">
        <v>3973205.3537388402</v>
      </c>
      <c r="G192" s="132">
        <v>852137.26919909997</v>
      </c>
      <c r="H192" s="131">
        <v>126127.88272720001</v>
      </c>
      <c r="I192" s="131">
        <v>4823.1966077300003</v>
      </c>
      <c r="J192" s="131">
        <v>583834.48843134998</v>
      </c>
      <c r="K192" s="131">
        <v>137351.70143282</v>
      </c>
      <c r="L192" s="131">
        <v>1553582.1734982999</v>
      </c>
      <c r="M192" s="131">
        <v>881432.37452516996</v>
      </c>
      <c r="N192" s="131">
        <v>7797.0697600000003</v>
      </c>
      <c r="O192" s="131">
        <v>678256.46675627003</v>
      </c>
      <c r="P192" s="132">
        <v>575111.67304506002</v>
      </c>
      <c r="Q192" s="131">
        <v>350090.23403111001</v>
      </c>
      <c r="R192" s="131">
        <v>105585.39533102</v>
      </c>
      <c r="S192" s="131">
        <v>119436.04368293</v>
      </c>
      <c r="T192" s="131">
        <v>6534.9489450000001</v>
      </c>
      <c r="U192" s="131">
        <v>6041623.5544990599</v>
      </c>
      <c r="V192" s="131">
        <v>5665867.1920310501</v>
      </c>
      <c r="W192" s="131">
        <v>1865811.8325631099</v>
      </c>
      <c r="X192" s="131">
        <v>1532851.7433633399</v>
      </c>
      <c r="Y192" s="131">
        <v>332960.08919977001</v>
      </c>
      <c r="Z192" s="131">
        <v>197806.13793798001</v>
      </c>
      <c r="AA192" s="131">
        <v>2016513.78612291</v>
      </c>
      <c r="AB192" s="131">
        <v>672312.48986213002</v>
      </c>
      <c r="AC192" s="131">
        <v>1319903.41371755</v>
      </c>
      <c r="AD192" s="131">
        <v>6558.8671282300002</v>
      </c>
      <c r="AE192" s="131">
        <v>17739.015415000002</v>
      </c>
      <c r="AF192" s="131">
        <v>1585735.43540705</v>
      </c>
      <c r="AG192" s="131">
        <v>1359463.13000528</v>
      </c>
      <c r="AH192" s="131">
        <v>226272.30540176999</v>
      </c>
      <c r="AI192" s="131">
        <v>371841.25805320003</v>
      </c>
      <c r="AJ192" s="131">
        <v>156270.73189359001</v>
      </c>
      <c r="AK192" s="131">
        <v>215570.52615960999</v>
      </c>
      <c r="AL192" s="131">
        <v>11386.39008847</v>
      </c>
      <c r="AM192" s="131">
        <v>170875.99421306999</v>
      </c>
      <c r="AN192" s="131">
        <v>0</v>
      </c>
      <c r="AO192" s="131">
        <v>33308.141858069997</v>
      </c>
      <c r="AP192" s="131">
        <v>0</v>
      </c>
      <c r="AQ192" s="131">
        <v>3915.10441481</v>
      </c>
      <c r="AR192" s="132">
        <v>98963.85663689021</v>
      </c>
      <c r="AS192" s="132">
        <v>-1117550.1652471498</v>
      </c>
      <c r="AT192" s="132">
        <v>-1486771.5787701597</v>
      </c>
      <c r="AU192" s="130">
        <v>-3.92788154</v>
      </c>
      <c r="AV192" s="132" t="s">
        <v>498</v>
      </c>
      <c r="AW192" s="131" t="s">
        <v>498</v>
      </c>
      <c r="AX192" s="131" t="s">
        <v>498</v>
      </c>
      <c r="AY192" s="133" t="s">
        <v>498</v>
      </c>
      <c r="AZ192" s="131">
        <v>20792321.032614809</v>
      </c>
      <c r="BA192" s="131">
        <v>6407653.3083475651</v>
      </c>
      <c r="BB192" s="133">
        <v>27199974.340962373</v>
      </c>
      <c r="BC192" s="129">
        <f t="shared" ref="BC192:BC195" si="1">BB192/BG192*100</f>
        <v>70.179528306696582</v>
      </c>
      <c r="BD192" s="129" t="s">
        <v>498</v>
      </c>
      <c r="BE192" s="129" t="s">
        <v>498</v>
      </c>
      <c r="BF192" s="134" t="s">
        <v>498</v>
      </c>
      <c r="BG192" s="155">
        <v>38757704.700000003</v>
      </c>
    </row>
    <row r="193" spans="1:59" ht="14.5" x14ac:dyDescent="0.25">
      <c r="A193" s="119"/>
      <c r="B193" s="118" t="s">
        <v>468</v>
      </c>
      <c r="C193" s="130"/>
      <c r="D193" s="131">
        <v>5042384.7108314699</v>
      </c>
      <c r="E193" s="131">
        <v>5035849.76188647</v>
      </c>
      <c r="F193" s="131">
        <v>4404563.7512004897</v>
      </c>
      <c r="G193" s="132">
        <v>971016.38523496001</v>
      </c>
      <c r="H193" s="131">
        <v>143941.04647706999</v>
      </c>
      <c r="I193" s="131">
        <v>5343.2004619700001</v>
      </c>
      <c r="J193" s="131">
        <v>664377.83212851</v>
      </c>
      <c r="K193" s="131">
        <v>157354.30616740999</v>
      </c>
      <c r="L193" s="131">
        <v>1693719.81333073</v>
      </c>
      <c r="M193" s="131">
        <v>978125.57073436002</v>
      </c>
      <c r="N193" s="131">
        <v>8550.0696769999995</v>
      </c>
      <c r="O193" s="131">
        <v>753151.91222344001</v>
      </c>
      <c r="P193" s="132">
        <v>631286.01068597997</v>
      </c>
      <c r="Q193" s="131">
        <v>390124.20639084</v>
      </c>
      <c r="R193" s="131">
        <v>119418.5579674</v>
      </c>
      <c r="S193" s="131">
        <v>121743.24632773999</v>
      </c>
      <c r="T193" s="131">
        <v>6534.9489450000001</v>
      </c>
      <c r="U193" s="131">
        <v>6578144.2425757498</v>
      </c>
      <c r="V193" s="131">
        <v>6153861.7507969197</v>
      </c>
      <c r="W193" s="131">
        <v>2054147.8790825</v>
      </c>
      <c r="X193" s="131">
        <v>1687155.60418294</v>
      </c>
      <c r="Y193" s="131">
        <v>366992.27489956003</v>
      </c>
      <c r="Z193" s="131">
        <v>225242.89306353001</v>
      </c>
      <c r="AA193" s="131">
        <v>2223642.32465128</v>
      </c>
      <c r="AB193" s="131">
        <v>747780.19870100997</v>
      </c>
      <c r="AC193" s="131">
        <v>1451244.4386398799</v>
      </c>
      <c r="AD193" s="131">
        <v>6878.6718953899999</v>
      </c>
      <c r="AE193" s="131">
        <v>17739.015415000002</v>
      </c>
      <c r="AF193" s="131">
        <v>1650828.6539996101</v>
      </c>
      <c r="AG193" s="131">
        <v>1403530.2101712299</v>
      </c>
      <c r="AH193" s="131">
        <v>247298.44382838</v>
      </c>
      <c r="AI193" s="131">
        <v>420232.74763811001</v>
      </c>
      <c r="AJ193" s="131">
        <v>181759.09644604</v>
      </c>
      <c r="AK193" s="131">
        <v>238473.65119207001</v>
      </c>
      <c r="AL193" s="131">
        <v>11428.05673864</v>
      </c>
      <c r="AM193" s="131">
        <v>191821.38484643999</v>
      </c>
      <c r="AN193" s="131">
        <v>0</v>
      </c>
      <c r="AO193" s="131">
        <v>35224.20960699</v>
      </c>
      <c r="AP193" s="131">
        <v>0</v>
      </c>
      <c r="AQ193" s="131">
        <v>4049.7441407199999</v>
      </c>
      <c r="AR193" s="132">
        <v>115069.12225532997</v>
      </c>
      <c r="AS193" s="132">
        <v>-1118011.9889104497</v>
      </c>
      <c r="AT193" s="132">
        <v>-1535759.5317442799</v>
      </c>
      <c r="AU193" s="130">
        <v>-4.05730214</v>
      </c>
      <c r="AV193" s="132" t="s">
        <v>498</v>
      </c>
      <c r="AW193" s="131" t="s">
        <v>498</v>
      </c>
      <c r="AX193" s="131" t="s">
        <v>498</v>
      </c>
      <c r="AY193" s="133" t="s">
        <v>498</v>
      </c>
      <c r="AZ193" s="131">
        <v>20994323.041972108</v>
      </c>
      <c r="BA193" s="131">
        <v>6421421.8020215277</v>
      </c>
      <c r="BB193" s="133">
        <v>27415744.843993634</v>
      </c>
      <c r="BC193" s="129">
        <f t="shared" si="1"/>
        <v>70.736244718830392</v>
      </c>
      <c r="BD193" s="129" t="s">
        <v>498</v>
      </c>
      <c r="BE193" s="129" t="s">
        <v>498</v>
      </c>
      <c r="BF193" s="134" t="s">
        <v>498</v>
      </c>
      <c r="BG193" s="155">
        <v>38757704.700000003</v>
      </c>
    </row>
    <row r="194" spans="1:59" ht="14.5" x14ac:dyDescent="0.25">
      <c r="A194" s="119"/>
      <c r="B194" s="118" t="s">
        <v>469</v>
      </c>
      <c r="C194" s="130"/>
      <c r="D194" s="131">
        <v>5525828.9675837196</v>
      </c>
      <c r="E194" s="131">
        <v>5519294.0186387198</v>
      </c>
      <c r="F194" s="131">
        <v>4836608.9224493597</v>
      </c>
      <c r="G194" s="132">
        <v>1102443.8920508099</v>
      </c>
      <c r="H194" s="131">
        <v>163269.56760288001</v>
      </c>
      <c r="I194" s="131">
        <v>5796.8161823700002</v>
      </c>
      <c r="J194" s="131">
        <v>753598.10488258</v>
      </c>
      <c r="K194" s="131">
        <v>179779.40338298</v>
      </c>
      <c r="L194" s="131">
        <v>1800575.9505008699</v>
      </c>
      <c r="M194" s="131">
        <v>1077294.7007736301</v>
      </c>
      <c r="N194" s="131">
        <v>9260.7438459999994</v>
      </c>
      <c r="O194" s="131">
        <v>847033.63527804997</v>
      </c>
      <c r="P194" s="132">
        <v>682685.09618936002</v>
      </c>
      <c r="Q194" s="131">
        <v>429061.49760423001</v>
      </c>
      <c r="R194" s="131">
        <v>130107.62115459</v>
      </c>
      <c r="S194" s="131">
        <v>123515.97743054001</v>
      </c>
      <c r="T194" s="131">
        <v>6534.9489450000001</v>
      </c>
      <c r="U194" s="131">
        <v>7189836.6250986997</v>
      </c>
      <c r="V194" s="131">
        <v>6704550.6262828996</v>
      </c>
      <c r="W194" s="131">
        <v>2244999.1391666098</v>
      </c>
      <c r="X194" s="131">
        <v>1844126.6326173099</v>
      </c>
      <c r="Y194" s="131">
        <v>400872.50654929999</v>
      </c>
      <c r="Z194" s="131">
        <v>257469.99501645999</v>
      </c>
      <c r="AA194" s="131">
        <v>2476732.0597453201</v>
      </c>
      <c r="AB194" s="131">
        <v>825386.40877048997</v>
      </c>
      <c r="AC194" s="131">
        <v>1626253.97472394</v>
      </c>
      <c r="AD194" s="131">
        <v>7349.7655315800002</v>
      </c>
      <c r="AE194" s="131">
        <v>17741.910719309999</v>
      </c>
      <c r="AF194" s="131">
        <v>1725349.4323545101</v>
      </c>
      <c r="AG194" s="131">
        <v>1474758.54818149</v>
      </c>
      <c r="AH194" s="131">
        <v>250590.88417301999</v>
      </c>
      <c r="AI194" s="131">
        <v>480780.81662383</v>
      </c>
      <c r="AJ194" s="131">
        <v>211105.52031066001</v>
      </c>
      <c r="AK194" s="131">
        <v>269675.29631316999</v>
      </c>
      <c r="AL194" s="131">
        <v>13735.862776399999</v>
      </c>
      <c r="AM194" s="131">
        <v>220505.18514660001</v>
      </c>
      <c r="AN194" s="131">
        <v>0</v>
      </c>
      <c r="AO194" s="131">
        <v>35434.248390170003</v>
      </c>
      <c r="AP194" s="131">
        <v>0</v>
      </c>
      <c r="AQ194" s="131">
        <v>4505.1821919699996</v>
      </c>
      <c r="AR194" s="132">
        <v>61341.774839529768</v>
      </c>
      <c r="AS194" s="132">
        <v>-1185256.6076441798</v>
      </c>
      <c r="AT194" s="132">
        <v>-1664007.6575149801</v>
      </c>
      <c r="AU194" s="130">
        <v>-4.30611912</v>
      </c>
      <c r="AV194" s="132" t="s">
        <v>498</v>
      </c>
      <c r="AW194" s="131" t="s">
        <v>498</v>
      </c>
      <c r="AX194" s="131" t="s">
        <v>498</v>
      </c>
      <c r="AY194" s="133" t="s">
        <v>498</v>
      </c>
      <c r="AZ194" s="131">
        <v>20660267.070618737</v>
      </c>
      <c r="BA194" s="131">
        <v>6533402.1903504534</v>
      </c>
      <c r="BB194" s="133">
        <v>27193669.260969192</v>
      </c>
      <c r="BC194" s="129">
        <f t="shared" si="1"/>
        <v>70.163260367090814</v>
      </c>
      <c r="BD194" s="129" t="s">
        <v>498</v>
      </c>
      <c r="BE194" s="129" t="s">
        <v>498</v>
      </c>
      <c r="BF194" s="134" t="s">
        <v>498</v>
      </c>
      <c r="BG194" s="155">
        <v>38757704.700000003</v>
      </c>
    </row>
    <row r="195" spans="1:59" ht="14.5" x14ac:dyDescent="0.25">
      <c r="A195" s="120"/>
      <c r="B195" s="118" t="s">
        <v>470</v>
      </c>
      <c r="C195" s="130"/>
      <c r="D195" s="131">
        <v>6326210.8092208998</v>
      </c>
      <c r="E195" s="131">
        <v>6319675.8602759</v>
      </c>
      <c r="F195" s="131">
        <v>5566248.5867627701</v>
      </c>
      <c r="G195" s="132">
        <v>3302291.9621504298</v>
      </c>
      <c r="H195" s="131">
        <v>182035.65710262998</v>
      </c>
      <c r="I195" s="131">
        <v>6274.1121763300007</v>
      </c>
      <c r="J195" s="131">
        <v>844114.41400132002</v>
      </c>
      <c r="K195" s="131">
        <v>204078.48302901996</v>
      </c>
      <c r="L195" s="131">
        <v>2065789.29584113</v>
      </c>
      <c r="M195" s="131">
        <v>1195882.6653925898</v>
      </c>
      <c r="N195" s="131">
        <v>10420.760472999998</v>
      </c>
      <c r="O195" s="131">
        <v>1057653.1987467499</v>
      </c>
      <c r="P195" s="132">
        <v>753427.27351313003</v>
      </c>
      <c r="Q195" s="131">
        <v>469195.33195453003</v>
      </c>
      <c r="R195" s="131">
        <v>152937.31751168999</v>
      </c>
      <c r="S195" s="131">
        <v>131294.62404690997</v>
      </c>
      <c r="T195" s="131">
        <v>6534.9489450000001</v>
      </c>
      <c r="U195" s="131">
        <v>8335028.0774487583</v>
      </c>
      <c r="V195" s="131">
        <v>7736512.7991612889</v>
      </c>
      <c r="W195" s="131">
        <v>2623920.0963273798</v>
      </c>
      <c r="X195" s="131">
        <v>2164266.4206049498</v>
      </c>
      <c r="Y195" s="131">
        <v>459653.67572242999</v>
      </c>
      <c r="Z195" s="131">
        <v>341810.72399451002</v>
      </c>
      <c r="AA195" s="131">
        <v>2869562.1246349197</v>
      </c>
      <c r="AB195" s="131">
        <v>979532.82006422</v>
      </c>
      <c r="AC195" s="131">
        <v>1819190.5280764396</v>
      </c>
      <c r="AD195" s="131">
        <v>8225.1679728200052</v>
      </c>
      <c r="AE195" s="131">
        <v>62613.608521439994</v>
      </c>
      <c r="AF195" s="131">
        <v>1901219.8542044801</v>
      </c>
      <c r="AG195" s="131">
        <v>1649623.27713554</v>
      </c>
      <c r="AH195" s="131">
        <v>251596.57706893998</v>
      </c>
      <c r="AI195" s="131">
        <v>594010.09609549993</v>
      </c>
      <c r="AJ195" s="131">
        <v>249866.63002611001</v>
      </c>
      <c r="AK195" s="131">
        <v>2869562.1246349197</v>
      </c>
      <c r="AL195" s="131">
        <v>979532.82006422</v>
      </c>
      <c r="AM195" s="131">
        <v>1819190.5280764396</v>
      </c>
      <c r="AN195" s="131">
        <v>8225.1679728200052</v>
      </c>
      <c r="AO195" s="131">
        <v>62613.608521439994</v>
      </c>
      <c r="AP195" s="131">
        <v>0</v>
      </c>
      <c r="AQ195" s="131">
        <v>4505.1821919700005</v>
      </c>
      <c r="AR195" s="132">
        <v>-107597.41402337793</v>
      </c>
      <c r="AS195" s="132">
        <v>-1416836.9388853889</v>
      </c>
      <c r="AT195" s="132">
        <v>-2008817.2682278585</v>
      </c>
      <c r="AU195" s="130">
        <v>-5.1830140194753502</v>
      </c>
      <c r="AV195" s="132" t="s">
        <v>498</v>
      </c>
      <c r="AW195" s="131" t="s">
        <v>498</v>
      </c>
      <c r="AX195" s="131" t="s">
        <v>498</v>
      </c>
      <c r="AY195" s="133" t="s">
        <v>498</v>
      </c>
      <c r="AZ195" s="131">
        <v>20493129.264719069</v>
      </c>
      <c r="BA195" s="131">
        <v>6778859.1350695277</v>
      </c>
      <c r="BB195" s="133">
        <v>27271988.399788596</v>
      </c>
      <c r="BC195" s="129">
        <f t="shared" si="1"/>
        <v>70.365334095206606</v>
      </c>
      <c r="BD195" s="129" t="s">
        <v>498</v>
      </c>
      <c r="BE195" s="129" t="s">
        <v>498</v>
      </c>
      <c r="BF195" s="134" t="s">
        <v>498</v>
      </c>
      <c r="BG195" s="155">
        <v>38757704.700000003</v>
      </c>
    </row>
    <row r="197" spans="1:59" x14ac:dyDescent="0.25">
      <c r="C197" t="s">
        <v>449</v>
      </c>
    </row>
    <row r="198" spans="1:59" x14ac:dyDescent="0.25">
      <c r="C198" t="s">
        <v>697</v>
      </c>
    </row>
    <row r="200" spans="1:59" x14ac:dyDescent="0.25">
      <c r="C200" t="s">
        <v>487</v>
      </c>
    </row>
  </sheetData>
  <mergeCells count="2">
    <mergeCell ref="A1:B1"/>
    <mergeCell ref="A3:B3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DH252"/>
  <sheetViews>
    <sheetView zoomScale="115" zoomScaleNormal="115" workbookViewId="0">
      <pane xSplit="5" ySplit="3" topLeftCell="BS20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baseColWidth="10" defaultRowHeight="12.5" x14ac:dyDescent="0.25"/>
  <cols>
    <col min="6" max="6" width="19" customWidth="1"/>
    <col min="7" max="7" width="25.81640625" customWidth="1"/>
    <col min="8" max="8" width="26.1796875" customWidth="1"/>
    <col min="9" max="9" width="10.453125" customWidth="1"/>
    <col min="10" max="11" width="20.453125" customWidth="1"/>
    <col min="12" max="12" width="22.1796875" customWidth="1"/>
    <col min="13" max="13" width="16.453125" customWidth="1"/>
    <col min="14" max="14" width="33.81640625" customWidth="1"/>
    <col min="15" max="15" width="16.36328125" customWidth="1"/>
    <col min="16" max="16" width="11" customWidth="1"/>
    <col min="17" max="17" width="25.6328125" customWidth="1"/>
    <col min="18" max="18" width="22.453125" customWidth="1"/>
    <col min="19" max="19" width="23.453125" customWidth="1"/>
    <col min="20" max="20" width="27.81640625" customWidth="1"/>
    <col min="21" max="21" width="15.6328125" customWidth="1"/>
    <col min="22" max="22" width="19.1796875" customWidth="1"/>
    <col min="23" max="23" width="17.81640625" customWidth="1"/>
    <col min="24" max="24" width="24.453125" customWidth="1"/>
    <col min="25" max="25" width="17.1796875" customWidth="1"/>
    <col min="26" max="26" width="18.453125" customWidth="1"/>
    <col min="27" max="27" width="16.453125" customWidth="1"/>
    <col min="28" max="28" width="26.453125" customWidth="1"/>
    <col min="29" max="29" width="25" customWidth="1"/>
    <col min="30" max="30" width="30.6328125" customWidth="1"/>
    <col min="31" max="31" width="30.453125" customWidth="1"/>
    <col min="32" max="32" width="32.36328125" customWidth="1"/>
    <col min="33" max="33" width="35.6328125" customWidth="1"/>
    <col min="34" max="34" width="20.81640625" customWidth="1"/>
    <col min="35" max="35" width="35.81640625" customWidth="1"/>
    <col min="36" max="36" width="36.36328125" customWidth="1"/>
    <col min="37" max="37" width="24.1796875" customWidth="1"/>
    <col min="38" max="38" width="34.81640625" customWidth="1"/>
    <col min="39" max="39" width="24.453125" customWidth="1"/>
    <col min="40" max="40" width="17.453125" customWidth="1"/>
    <col min="41" max="41" width="17.36328125" customWidth="1"/>
    <col min="42" max="42" width="17.453125" customWidth="1"/>
    <col min="43" max="43" width="22.453125" customWidth="1"/>
    <col min="44" max="44" width="21.6328125" customWidth="1"/>
    <col min="45" max="45" width="11.81640625" customWidth="1"/>
    <col min="46" max="46" width="19.1796875" customWidth="1"/>
    <col min="47" max="47" width="34.6328125" customWidth="1"/>
    <col min="48" max="48" width="20.453125" customWidth="1"/>
    <col min="49" max="49" width="34.453125" customWidth="1"/>
    <col min="50" max="50" width="23.81640625" customWidth="1"/>
    <col min="51" max="51" width="15.81640625" customWidth="1"/>
    <col min="52" max="52" width="22.453125" customWidth="1"/>
    <col min="53" max="60" width="22.81640625" customWidth="1"/>
    <col min="65" max="65" width="18" customWidth="1"/>
    <col min="66" max="67" width="24.1796875" customWidth="1"/>
    <col min="69" max="70" width="19.36328125" customWidth="1"/>
    <col min="71" max="71" width="20.6328125" customWidth="1"/>
    <col min="72" max="72" width="15.36328125" customWidth="1"/>
    <col min="73" max="73" width="31.6328125" customWidth="1"/>
    <col min="74" max="74" width="15.1796875" customWidth="1"/>
    <col min="76" max="76" width="23.81640625" customWidth="1"/>
    <col min="77" max="77" width="20.453125" customWidth="1"/>
    <col min="78" max="78" width="21.81640625" customWidth="1"/>
    <col min="79" max="79" width="25.6328125" customWidth="1"/>
    <col min="80" max="80" width="14.453125" customWidth="1"/>
    <col min="81" max="81" width="18" customWidth="1"/>
    <col min="82" max="82" width="16.81640625" customWidth="1"/>
    <col min="83" max="83" width="23" customWidth="1"/>
    <col min="84" max="84" width="16.1796875" customWidth="1"/>
    <col min="85" max="85" width="17.453125" customWidth="1"/>
    <col min="86" max="86" width="15.453125" customWidth="1"/>
    <col min="87" max="87" width="24.81640625" customWidth="1"/>
    <col min="88" max="88" width="23.1796875" customWidth="1"/>
    <col min="89" max="89" width="28.453125" customWidth="1"/>
    <col min="90" max="90" width="28.36328125" customWidth="1"/>
    <col min="91" max="91" width="29.81640625" customWidth="1"/>
    <col min="92" max="92" width="32.81640625" customWidth="1"/>
    <col min="93" max="93" width="19.453125" customWidth="1"/>
    <col min="94" max="94" width="33.453125" customWidth="1"/>
    <col min="95" max="95" width="33.81640625" customWidth="1"/>
    <col min="96" max="96" width="22.81640625" customWidth="1"/>
    <col min="97" max="97" width="31.81640625" customWidth="1"/>
    <col min="98" max="98" width="22.81640625" customWidth="1"/>
    <col min="99" max="99" width="16.36328125" customWidth="1"/>
    <col min="100" max="100" width="16.1796875" customWidth="1"/>
    <col min="101" max="101" width="16.453125" customWidth="1"/>
    <col min="102" max="102" width="20.81640625" customWidth="1"/>
    <col min="103" max="103" width="20.1796875" customWidth="1"/>
    <col min="104" max="104" width="11.1796875" customWidth="1"/>
    <col min="105" max="105" width="17.81640625" customWidth="1"/>
    <col min="106" max="106" width="32" customWidth="1"/>
    <col min="107" max="107" width="19" customWidth="1"/>
    <col min="108" max="108" width="32.453125" customWidth="1"/>
    <col min="109" max="109" width="22.453125" customWidth="1"/>
    <col min="110" max="110" width="14.453125" customWidth="1"/>
    <col min="111" max="111" width="20.453125" customWidth="1"/>
    <col min="112" max="112" width="21.1796875" customWidth="1"/>
  </cols>
  <sheetData>
    <row r="3" spans="2:112" x14ac:dyDescent="0.25">
      <c r="D3">
        <v>1</v>
      </c>
      <c r="E3" t="s">
        <v>226</v>
      </c>
      <c r="F3" t="s">
        <v>137</v>
      </c>
      <c r="G3" t="s">
        <v>186</v>
      </c>
      <c r="H3" t="s">
        <v>187</v>
      </c>
      <c r="I3" t="s">
        <v>188</v>
      </c>
      <c r="J3" t="s">
        <v>189</v>
      </c>
      <c r="K3" t="s">
        <v>190</v>
      </c>
      <c r="L3" t="s">
        <v>191</v>
      </c>
      <c r="M3" t="s">
        <v>192</v>
      </c>
      <c r="N3" t="s">
        <v>193</v>
      </c>
      <c r="O3" t="s">
        <v>194</v>
      </c>
      <c r="P3" t="s">
        <v>195</v>
      </c>
      <c r="Q3" t="s">
        <v>196</v>
      </c>
      <c r="R3" t="s">
        <v>197</v>
      </c>
      <c r="S3" t="s">
        <v>198</v>
      </c>
      <c r="T3" t="s">
        <v>199</v>
      </c>
      <c r="U3" t="s">
        <v>200</v>
      </c>
      <c r="V3" t="s">
        <v>201</v>
      </c>
      <c r="W3" t="s">
        <v>154</v>
      </c>
      <c r="X3" t="s">
        <v>202</v>
      </c>
      <c r="Y3" t="s">
        <v>203</v>
      </c>
      <c r="Z3" t="s">
        <v>204</v>
      </c>
      <c r="AA3" t="s">
        <v>205</v>
      </c>
      <c r="AB3" t="s">
        <v>206</v>
      </c>
      <c r="AC3" t="s">
        <v>207</v>
      </c>
      <c r="AD3" t="s">
        <v>208</v>
      </c>
      <c r="AE3" t="s">
        <v>209</v>
      </c>
      <c r="AF3" t="s">
        <v>210</v>
      </c>
      <c r="AG3" t="s">
        <v>211</v>
      </c>
      <c r="AH3" t="s">
        <v>212</v>
      </c>
      <c r="AI3" t="s">
        <v>213</v>
      </c>
      <c r="AJ3" t="s">
        <v>214</v>
      </c>
      <c r="AK3" t="s">
        <v>215</v>
      </c>
      <c r="AL3" t="s">
        <v>216</v>
      </c>
      <c r="AM3" t="s">
        <v>217</v>
      </c>
      <c r="AN3" t="s">
        <v>218</v>
      </c>
      <c r="AO3" t="s">
        <v>219</v>
      </c>
      <c r="AP3" t="s">
        <v>220</v>
      </c>
      <c r="AQ3" t="s">
        <v>221</v>
      </c>
      <c r="AR3" t="s">
        <v>222</v>
      </c>
      <c r="AS3" t="s">
        <v>223</v>
      </c>
      <c r="AT3" t="s">
        <v>177</v>
      </c>
      <c r="AU3" t="s">
        <v>178</v>
      </c>
      <c r="AV3" t="s">
        <v>179</v>
      </c>
      <c r="AW3" t="s">
        <v>180</v>
      </c>
      <c r="AX3" t="s">
        <v>181</v>
      </c>
      <c r="AY3" t="s">
        <v>182</v>
      </c>
      <c r="AZ3" t="s">
        <v>224</v>
      </c>
      <c r="BA3" t="s">
        <v>225</v>
      </c>
      <c r="BB3" t="s">
        <v>232</v>
      </c>
      <c r="BC3" t="s">
        <v>252</v>
      </c>
      <c r="BL3" t="s">
        <v>226</v>
      </c>
      <c r="BM3" t="s">
        <v>137</v>
      </c>
      <c r="BN3" t="s">
        <v>186</v>
      </c>
      <c r="BO3" t="s">
        <v>187</v>
      </c>
      <c r="BP3" t="s">
        <v>188</v>
      </c>
      <c r="BQ3" t="s">
        <v>189</v>
      </c>
      <c r="BR3" t="s">
        <v>190</v>
      </c>
      <c r="BS3" t="s">
        <v>191</v>
      </c>
      <c r="BT3" t="s">
        <v>192</v>
      </c>
      <c r="BU3" t="s">
        <v>193</v>
      </c>
      <c r="BV3" t="s">
        <v>194</v>
      </c>
      <c r="BW3" t="s">
        <v>195</v>
      </c>
      <c r="BX3" t="s">
        <v>196</v>
      </c>
      <c r="BY3" t="s">
        <v>197</v>
      </c>
      <c r="BZ3" t="s">
        <v>198</v>
      </c>
      <c r="CA3" t="s">
        <v>199</v>
      </c>
      <c r="CB3" t="s">
        <v>200</v>
      </c>
      <c r="CC3" t="s">
        <v>201</v>
      </c>
      <c r="CD3" t="s">
        <v>154</v>
      </c>
      <c r="CE3" t="s">
        <v>202</v>
      </c>
      <c r="CF3" t="s">
        <v>203</v>
      </c>
      <c r="CG3" t="s">
        <v>204</v>
      </c>
      <c r="CH3" t="s">
        <v>205</v>
      </c>
      <c r="CI3" t="s">
        <v>206</v>
      </c>
      <c r="CJ3" t="s">
        <v>207</v>
      </c>
      <c r="CK3" t="s">
        <v>208</v>
      </c>
      <c r="CL3" t="s">
        <v>209</v>
      </c>
      <c r="CM3" t="s">
        <v>210</v>
      </c>
      <c r="CN3" t="s">
        <v>211</v>
      </c>
      <c r="CO3" t="s">
        <v>212</v>
      </c>
      <c r="CP3" t="s">
        <v>213</v>
      </c>
      <c r="CQ3" t="s">
        <v>214</v>
      </c>
      <c r="CR3" t="s">
        <v>215</v>
      </c>
      <c r="CS3" t="s">
        <v>216</v>
      </c>
      <c r="CT3" t="s">
        <v>217</v>
      </c>
      <c r="CU3" t="s">
        <v>218</v>
      </c>
      <c r="CV3" t="s">
        <v>219</v>
      </c>
      <c r="CW3" t="s">
        <v>220</v>
      </c>
      <c r="CX3" t="s">
        <v>221</v>
      </c>
      <c r="CY3" t="s">
        <v>222</v>
      </c>
      <c r="CZ3" t="s">
        <v>223</v>
      </c>
      <c r="DA3" t="s">
        <v>177</v>
      </c>
      <c r="DB3" t="s">
        <v>178</v>
      </c>
      <c r="DC3" t="s">
        <v>179</v>
      </c>
      <c r="DD3" t="s">
        <v>180</v>
      </c>
      <c r="DE3" t="s">
        <v>181</v>
      </c>
      <c r="DF3" t="s">
        <v>182</v>
      </c>
      <c r="DG3" t="s">
        <v>224</v>
      </c>
      <c r="DH3" t="s">
        <v>225</v>
      </c>
    </row>
    <row r="4" spans="2:112" x14ac:dyDescent="0.25">
      <c r="B4">
        <v>2006</v>
      </c>
      <c r="C4">
        <v>1</v>
      </c>
      <c r="D4" t="s">
        <v>499</v>
      </c>
      <c r="E4" s="3">
        <v>38718</v>
      </c>
      <c r="F4" s="96">
        <v>117111.9</v>
      </c>
      <c r="G4" s="96">
        <v>117111.9</v>
      </c>
      <c r="H4" s="96">
        <v>113354.4</v>
      </c>
      <c r="I4" s="96">
        <v>35425.899999999994</v>
      </c>
      <c r="J4" s="96">
        <v>6946.1</v>
      </c>
      <c r="K4" s="96">
        <v>155.19999999999999</v>
      </c>
      <c r="L4" s="96">
        <v>22161.599999999999</v>
      </c>
      <c r="M4" s="96">
        <v>6163</v>
      </c>
      <c r="N4" s="96">
        <v>21099.8</v>
      </c>
      <c r="O4" s="96">
        <v>26268.799999999999</v>
      </c>
      <c r="P4" s="96">
        <v>1563.3</v>
      </c>
      <c r="Q4" s="96">
        <v>28996.6</v>
      </c>
      <c r="R4" s="96">
        <v>3757.5</v>
      </c>
      <c r="S4" s="96">
        <v>2379.6999999999998</v>
      </c>
      <c r="T4" s="96">
        <v>1360.8</v>
      </c>
      <c r="U4" s="96">
        <v>17</v>
      </c>
      <c r="V4" s="96">
        <v>0</v>
      </c>
      <c r="W4" s="96">
        <v>165441</v>
      </c>
      <c r="X4" s="96">
        <v>163029.4</v>
      </c>
      <c r="Y4" s="96">
        <v>65300.3</v>
      </c>
      <c r="Z4" s="96">
        <v>60758</v>
      </c>
      <c r="AA4" s="96">
        <v>4542.3</v>
      </c>
      <c r="AB4" s="96">
        <v>616.5</v>
      </c>
      <c r="AC4" s="96">
        <v>38952.6</v>
      </c>
      <c r="AD4" s="96">
        <v>19449.599999999999</v>
      </c>
      <c r="AE4" s="96">
        <v>19503</v>
      </c>
      <c r="AF4" s="96">
        <v>0</v>
      </c>
      <c r="AG4" s="96">
        <v>0</v>
      </c>
      <c r="AH4" s="96">
        <v>58160</v>
      </c>
      <c r="AI4" s="96">
        <v>36847.9</v>
      </c>
      <c r="AJ4" s="96">
        <v>21312.1</v>
      </c>
      <c r="AK4" s="96">
        <v>2411.6</v>
      </c>
      <c r="AL4" s="96">
        <v>871.2</v>
      </c>
      <c r="AM4" s="96">
        <v>1540.4</v>
      </c>
      <c r="AN4" s="96">
        <v>0</v>
      </c>
      <c r="AO4" s="96">
        <v>1493.9</v>
      </c>
      <c r="AP4" s="96">
        <v>0</v>
      </c>
      <c r="AQ4" s="96">
        <v>46.5</v>
      </c>
      <c r="AR4" s="96">
        <v>0</v>
      </c>
      <c r="AS4" s="96">
        <v>0</v>
      </c>
      <c r="AT4" s="96">
        <v>9830.8999999999942</v>
      </c>
      <c r="AU4" s="96">
        <v>-45917.5</v>
      </c>
      <c r="AV4" s="96">
        <v>-48329.100000000006</v>
      </c>
      <c r="AW4" s="96">
        <v>-0.41822948999999998</v>
      </c>
      <c r="AX4" s="96">
        <v>0</v>
      </c>
      <c r="AY4" s="96">
        <v>0</v>
      </c>
      <c r="AZ4" s="96">
        <v>0</v>
      </c>
      <c r="BA4" s="96">
        <v>0</v>
      </c>
      <c r="BB4" s="96">
        <v>115556.41377656083</v>
      </c>
      <c r="BC4" s="96">
        <v>4278656</v>
      </c>
      <c r="BE4" t="s">
        <v>334</v>
      </c>
      <c r="BF4" s="102" t="s">
        <v>252</v>
      </c>
      <c r="BG4" t="s">
        <v>408</v>
      </c>
      <c r="BH4" t="s">
        <v>409</v>
      </c>
      <c r="BI4">
        <v>2006</v>
      </c>
      <c r="BJ4">
        <v>1</v>
      </c>
      <c r="BK4" t="s">
        <v>499</v>
      </c>
      <c r="BL4" s="3">
        <v>38718</v>
      </c>
      <c r="BM4" s="96">
        <v>117111.9</v>
      </c>
      <c r="BN4" s="96">
        <v>117111.9</v>
      </c>
      <c r="BO4" s="96">
        <v>113354.4</v>
      </c>
      <c r="BP4" s="96">
        <v>35425.899999999994</v>
      </c>
      <c r="BQ4" s="96">
        <v>6946.1</v>
      </c>
      <c r="BR4" s="96">
        <v>155.19999999999999</v>
      </c>
      <c r="BS4" s="96">
        <v>22161.599999999999</v>
      </c>
      <c r="BT4" s="96">
        <v>6163</v>
      </c>
      <c r="BU4" s="96">
        <v>21099.8</v>
      </c>
      <c r="BV4" s="96">
        <v>26268.799999999999</v>
      </c>
      <c r="BW4" s="96">
        <v>1563.3</v>
      </c>
      <c r="BX4" s="96">
        <v>28996.6</v>
      </c>
      <c r="BY4" s="96">
        <v>3757.5</v>
      </c>
      <c r="BZ4" s="96">
        <v>2379.6999999999998</v>
      </c>
      <c r="CA4" s="96">
        <v>1360.8</v>
      </c>
      <c r="CB4" s="96">
        <v>17</v>
      </c>
      <c r="CC4" s="96">
        <v>0</v>
      </c>
      <c r="CD4" s="96">
        <v>165441</v>
      </c>
      <c r="CE4" s="96">
        <v>163029.4</v>
      </c>
      <c r="CF4" s="96">
        <v>65300.3</v>
      </c>
      <c r="CG4" s="96">
        <v>60758</v>
      </c>
      <c r="CH4" s="96">
        <v>4542.3</v>
      </c>
      <c r="CI4" s="96">
        <v>616.5</v>
      </c>
      <c r="CJ4" s="96">
        <v>38952.6</v>
      </c>
      <c r="CK4" s="96">
        <v>19449.599999999999</v>
      </c>
      <c r="CL4" s="96">
        <v>19503</v>
      </c>
      <c r="CM4" s="96">
        <v>0</v>
      </c>
      <c r="CN4" s="96">
        <v>0</v>
      </c>
      <c r="CO4" s="96">
        <v>58160</v>
      </c>
      <c r="CP4" s="96">
        <v>36847.9</v>
      </c>
      <c r="CQ4" s="96">
        <v>21312.1</v>
      </c>
      <c r="CR4" s="96">
        <v>2411.6</v>
      </c>
      <c r="CS4" s="96">
        <v>871.2</v>
      </c>
      <c r="CT4" s="96">
        <v>1540.4</v>
      </c>
      <c r="CU4" s="96">
        <v>0</v>
      </c>
      <c r="CV4" s="96">
        <v>1493.9</v>
      </c>
      <c r="CW4" s="96">
        <v>0</v>
      </c>
      <c r="CX4" s="96">
        <v>46.5</v>
      </c>
      <c r="CY4" s="96">
        <v>0</v>
      </c>
      <c r="CZ4" s="96">
        <v>0</v>
      </c>
      <c r="DA4" s="96">
        <v>9830.8999999999942</v>
      </c>
      <c r="DB4" s="96">
        <v>-45917.5</v>
      </c>
      <c r="DC4" s="96">
        <v>-48329.100000000006</v>
      </c>
      <c r="DD4" s="96">
        <v>-0.41822948999999998</v>
      </c>
      <c r="DE4" s="96">
        <v>0</v>
      </c>
      <c r="DF4" s="96">
        <v>0</v>
      </c>
      <c r="DG4" s="96">
        <v>0</v>
      </c>
      <c r="DH4" s="96">
        <v>0</v>
      </c>
    </row>
    <row r="5" spans="2:112" x14ac:dyDescent="0.25">
      <c r="B5">
        <v>2006</v>
      </c>
      <c r="C5">
        <v>2</v>
      </c>
      <c r="D5" t="s">
        <v>500</v>
      </c>
      <c r="E5" s="3">
        <v>38749</v>
      </c>
      <c r="F5" s="96">
        <v>231272.6</v>
      </c>
      <c r="G5" s="96">
        <v>231272.6</v>
      </c>
      <c r="H5" s="96">
        <v>223115.9</v>
      </c>
      <c r="I5" s="96">
        <v>70456.399999999994</v>
      </c>
      <c r="J5" s="96">
        <v>13728.2</v>
      </c>
      <c r="K5" s="96">
        <v>376.3</v>
      </c>
      <c r="L5" s="96">
        <v>43730.7</v>
      </c>
      <c r="M5" s="96">
        <v>12621.2</v>
      </c>
      <c r="N5" s="96">
        <v>39175.300000000003</v>
      </c>
      <c r="O5" s="96">
        <v>49051</v>
      </c>
      <c r="P5" s="96">
        <v>2858.7</v>
      </c>
      <c r="Q5" s="96">
        <v>61574.5</v>
      </c>
      <c r="R5" s="96">
        <v>8156.7</v>
      </c>
      <c r="S5" s="96">
        <v>5024.5</v>
      </c>
      <c r="T5" s="96">
        <v>2075.6999999999998</v>
      </c>
      <c r="U5" s="96">
        <v>1056.5</v>
      </c>
      <c r="V5" s="96">
        <v>0</v>
      </c>
      <c r="W5" s="96">
        <v>280769.2</v>
      </c>
      <c r="X5" s="96">
        <v>275058.09999999998</v>
      </c>
      <c r="Y5" s="96">
        <v>111530.2</v>
      </c>
      <c r="Z5" s="96">
        <v>92596</v>
      </c>
      <c r="AA5" s="96">
        <v>18934.2</v>
      </c>
      <c r="AB5" s="96">
        <v>2228.1999999999998</v>
      </c>
      <c r="AC5" s="96">
        <v>77086.7</v>
      </c>
      <c r="AD5" s="96">
        <v>41260.800000000003</v>
      </c>
      <c r="AE5" s="96">
        <v>35650.6</v>
      </c>
      <c r="AF5" s="96">
        <v>112.4</v>
      </c>
      <c r="AG5" s="96">
        <v>62.9</v>
      </c>
      <c r="AH5" s="96">
        <v>84213</v>
      </c>
      <c r="AI5" s="96">
        <v>56482.3</v>
      </c>
      <c r="AJ5" s="96">
        <v>27730.7</v>
      </c>
      <c r="AK5" s="96">
        <v>5711.1</v>
      </c>
      <c r="AL5" s="96">
        <v>1551.8</v>
      </c>
      <c r="AM5" s="96">
        <v>4159.3</v>
      </c>
      <c r="AN5" s="96">
        <v>0</v>
      </c>
      <c r="AO5" s="96">
        <v>4112.8</v>
      </c>
      <c r="AP5" s="96">
        <v>0</v>
      </c>
      <c r="AQ5" s="96">
        <v>46.5</v>
      </c>
      <c r="AR5" s="96">
        <v>0</v>
      </c>
      <c r="AS5" s="96">
        <v>0</v>
      </c>
      <c r="AT5" s="96">
        <v>34716.399999999994</v>
      </c>
      <c r="AU5" s="96">
        <v>-43785.499999999971</v>
      </c>
      <c r="AV5" s="96">
        <v>-49496.600000000006</v>
      </c>
      <c r="AW5" s="96">
        <v>-0.42833278000000002</v>
      </c>
      <c r="AX5" s="96">
        <v>0</v>
      </c>
      <c r="AY5" s="96">
        <v>0</v>
      </c>
      <c r="AZ5" s="96">
        <v>0</v>
      </c>
      <c r="BA5" s="96">
        <v>0</v>
      </c>
      <c r="BB5" s="96">
        <v>115556.41387054244</v>
      </c>
      <c r="BC5" s="96">
        <v>4278656</v>
      </c>
      <c r="BE5">
        <v>2006</v>
      </c>
      <c r="BF5" s="82">
        <v>4278656</v>
      </c>
      <c r="BG5" t="e">
        <v>#VALUE!</v>
      </c>
      <c r="BH5">
        <v>4278.6559999999999</v>
      </c>
      <c r="BI5">
        <v>2006</v>
      </c>
      <c r="BJ5">
        <v>2</v>
      </c>
      <c r="BK5" t="s">
        <v>500</v>
      </c>
      <c r="BL5" s="3">
        <v>38749</v>
      </c>
      <c r="BM5" s="96">
        <v>114160.70000000001</v>
      </c>
      <c r="BN5" s="96">
        <v>114160.70000000001</v>
      </c>
      <c r="BO5" s="96">
        <v>109761.5</v>
      </c>
      <c r="BP5" s="96">
        <v>35030.5</v>
      </c>
      <c r="BQ5" s="96">
        <v>6782.1</v>
      </c>
      <c r="BR5" s="96">
        <v>221.10000000000002</v>
      </c>
      <c r="BS5" s="96">
        <v>21569.1</v>
      </c>
      <c r="BT5" s="96">
        <v>6458.2000000000007</v>
      </c>
      <c r="BU5" s="96">
        <v>18075.500000000004</v>
      </c>
      <c r="BV5" s="96">
        <v>22782.2</v>
      </c>
      <c r="BW5" s="96">
        <v>1295.3999999999999</v>
      </c>
      <c r="BX5" s="96">
        <v>32577.9</v>
      </c>
      <c r="BY5" s="96">
        <v>4399.2</v>
      </c>
      <c r="BZ5" s="96">
        <v>2644.8</v>
      </c>
      <c r="CA5" s="96">
        <v>714.89999999999986</v>
      </c>
      <c r="CB5" s="96">
        <v>1039.5</v>
      </c>
      <c r="CC5" s="96">
        <v>0</v>
      </c>
      <c r="CD5" s="96">
        <v>115328.20000000001</v>
      </c>
      <c r="CE5" s="96">
        <v>112028.69999999998</v>
      </c>
      <c r="CF5" s="96">
        <v>46229.899999999994</v>
      </c>
      <c r="CG5" s="96">
        <v>31838</v>
      </c>
      <c r="CH5" s="96">
        <v>14391.900000000001</v>
      </c>
      <c r="CI5" s="96">
        <v>1611.6999999999998</v>
      </c>
      <c r="CJ5" s="96">
        <v>38134.1</v>
      </c>
      <c r="CK5" s="96">
        <v>21811.200000000004</v>
      </c>
      <c r="CL5" s="96">
        <v>16147.599999999999</v>
      </c>
      <c r="CM5" s="96">
        <v>112.4</v>
      </c>
      <c r="CN5" s="96">
        <v>62.9</v>
      </c>
      <c r="CO5" s="96">
        <v>26053</v>
      </c>
      <c r="CP5" s="96">
        <v>19634.400000000001</v>
      </c>
      <c r="CQ5" s="96">
        <v>6418.6000000000022</v>
      </c>
      <c r="CR5" s="96">
        <v>3299.5000000000005</v>
      </c>
      <c r="CS5" s="96">
        <v>680.59999999999991</v>
      </c>
      <c r="CT5" s="96">
        <v>2618.9</v>
      </c>
      <c r="CU5" s="96">
        <v>0</v>
      </c>
      <c r="CV5" s="96">
        <v>2618.9</v>
      </c>
      <c r="CW5" s="96">
        <v>0</v>
      </c>
      <c r="CX5" s="96">
        <v>0</v>
      </c>
      <c r="CY5" s="96">
        <v>0</v>
      </c>
      <c r="CZ5" s="96">
        <v>0</v>
      </c>
      <c r="DA5" s="96">
        <v>24885.5</v>
      </c>
      <c r="DB5" s="96">
        <v>2132.0000000000291</v>
      </c>
      <c r="DC5" s="96">
        <v>-1167.5</v>
      </c>
      <c r="DD5" s="96">
        <v>-1.0103290000000043E-2</v>
      </c>
      <c r="DE5" s="96">
        <v>0</v>
      </c>
      <c r="DF5" s="96">
        <v>0</v>
      </c>
      <c r="DG5" s="96">
        <v>0</v>
      </c>
      <c r="DH5" s="96">
        <v>0</v>
      </c>
    </row>
    <row r="6" spans="2:112" x14ac:dyDescent="0.25">
      <c r="B6">
        <v>2006</v>
      </c>
      <c r="C6">
        <v>3</v>
      </c>
      <c r="D6" t="s">
        <v>501</v>
      </c>
      <c r="E6" s="3">
        <v>38777</v>
      </c>
      <c r="F6" s="96">
        <v>371761.5</v>
      </c>
      <c r="G6" s="96">
        <v>371749.5</v>
      </c>
      <c r="H6" s="96">
        <v>359311</v>
      </c>
      <c r="I6" s="96">
        <v>112790.69999999998</v>
      </c>
      <c r="J6" s="96">
        <v>21802.9</v>
      </c>
      <c r="K6" s="96">
        <v>599.5</v>
      </c>
      <c r="L6" s="96">
        <v>69141.399999999994</v>
      </c>
      <c r="M6" s="96">
        <v>21246.9</v>
      </c>
      <c r="N6" s="96">
        <v>83713.7</v>
      </c>
      <c r="O6" s="96">
        <v>72198.2</v>
      </c>
      <c r="P6" s="96">
        <v>4139.3</v>
      </c>
      <c r="Q6" s="96">
        <v>86469.1</v>
      </c>
      <c r="R6" s="96">
        <v>12438.499999999998</v>
      </c>
      <c r="S6" s="96">
        <v>7672.4</v>
      </c>
      <c r="T6" s="96">
        <v>2821.7</v>
      </c>
      <c r="U6" s="96">
        <v>1944.4</v>
      </c>
      <c r="V6" s="96">
        <v>12</v>
      </c>
      <c r="W6" s="96">
        <v>458577.6</v>
      </c>
      <c r="X6" s="96">
        <v>446621.9</v>
      </c>
      <c r="Y6" s="96">
        <v>158827</v>
      </c>
      <c r="Z6" s="96">
        <v>132796.20000000001</v>
      </c>
      <c r="AA6" s="96">
        <v>26030.799999999999</v>
      </c>
      <c r="AB6" s="96">
        <v>5747.5</v>
      </c>
      <c r="AC6" s="96">
        <v>116150.39999999999</v>
      </c>
      <c r="AD6" s="96">
        <v>63553.4</v>
      </c>
      <c r="AE6" s="96">
        <v>51668.5</v>
      </c>
      <c r="AF6" s="96">
        <v>687.8</v>
      </c>
      <c r="AG6" s="96">
        <v>240.7</v>
      </c>
      <c r="AH6" s="96">
        <v>165897</v>
      </c>
      <c r="AI6" s="96">
        <v>133006.1</v>
      </c>
      <c r="AJ6" s="96">
        <v>32890.9</v>
      </c>
      <c r="AK6" s="96">
        <v>11955.7</v>
      </c>
      <c r="AL6" s="96">
        <v>2899.9</v>
      </c>
      <c r="AM6" s="96">
        <v>9055.7999999999993</v>
      </c>
      <c r="AN6" s="96">
        <v>11.7</v>
      </c>
      <c r="AO6" s="96">
        <v>8763.7999999999993</v>
      </c>
      <c r="AP6" s="96">
        <v>7.5</v>
      </c>
      <c r="AQ6" s="96">
        <v>272.8</v>
      </c>
      <c r="AR6" s="96">
        <v>0</v>
      </c>
      <c r="AS6" s="96">
        <v>0</v>
      </c>
      <c r="AT6" s="96">
        <v>79080.900000000023</v>
      </c>
      <c r="AU6" s="96">
        <v>-74872.400000000023</v>
      </c>
      <c r="AV6" s="96">
        <v>-86816.099999999977</v>
      </c>
      <c r="AW6" s="96">
        <v>-0.75128759000000001</v>
      </c>
      <c r="AX6" s="96">
        <v>0</v>
      </c>
      <c r="AY6" s="96">
        <v>0</v>
      </c>
      <c r="AZ6" s="96">
        <v>0</v>
      </c>
      <c r="BA6" s="96">
        <v>0</v>
      </c>
      <c r="BB6" s="96">
        <v>115556.41428870131</v>
      </c>
      <c r="BC6" s="96">
        <v>4278656</v>
      </c>
      <c r="BE6">
        <v>2007</v>
      </c>
      <c r="BF6" s="82">
        <v>4340390</v>
      </c>
      <c r="BG6" s="20">
        <v>1.4428362551231144E-2</v>
      </c>
      <c r="BH6">
        <v>4340.3900000000003</v>
      </c>
      <c r="BI6">
        <v>2006</v>
      </c>
      <c r="BJ6">
        <v>3</v>
      </c>
      <c r="BK6" t="s">
        <v>501</v>
      </c>
      <c r="BL6" s="3">
        <v>38777</v>
      </c>
      <c r="BM6" s="96">
        <v>140488.9</v>
      </c>
      <c r="BN6" s="96">
        <v>140476.9</v>
      </c>
      <c r="BO6" s="96">
        <v>136195.1</v>
      </c>
      <c r="BP6" s="96">
        <v>42334.299999999988</v>
      </c>
      <c r="BQ6" s="96">
        <v>8074.7000000000007</v>
      </c>
      <c r="BR6" s="96">
        <v>223.2</v>
      </c>
      <c r="BS6" s="96">
        <v>25410.699999999997</v>
      </c>
      <c r="BT6" s="96">
        <v>8625.7000000000007</v>
      </c>
      <c r="BU6" s="96">
        <v>44538.399999999994</v>
      </c>
      <c r="BV6" s="96">
        <v>23147.199999999997</v>
      </c>
      <c r="BW6" s="96">
        <v>1280.6000000000004</v>
      </c>
      <c r="BX6" s="96">
        <v>24894.600000000006</v>
      </c>
      <c r="BY6" s="96">
        <v>4281.7999999999984</v>
      </c>
      <c r="BZ6" s="96">
        <v>2647.8999999999996</v>
      </c>
      <c r="CA6" s="96">
        <v>746</v>
      </c>
      <c r="CB6" s="96">
        <v>887.90000000000009</v>
      </c>
      <c r="CC6" s="96">
        <v>12</v>
      </c>
      <c r="CD6" s="96">
        <v>177808.39999999997</v>
      </c>
      <c r="CE6" s="96">
        <v>171563.80000000005</v>
      </c>
      <c r="CF6" s="96">
        <v>47296.800000000003</v>
      </c>
      <c r="CG6" s="96">
        <v>40200.200000000012</v>
      </c>
      <c r="CH6" s="96">
        <v>7096.5999999999985</v>
      </c>
      <c r="CI6" s="96">
        <v>3519.3</v>
      </c>
      <c r="CJ6" s="96">
        <v>39063.699999999997</v>
      </c>
      <c r="CK6" s="96">
        <v>22292.6</v>
      </c>
      <c r="CL6" s="96">
        <v>16017.900000000001</v>
      </c>
      <c r="CM6" s="96">
        <v>575.4</v>
      </c>
      <c r="CN6" s="96">
        <v>177.79999999999998</v>
      </c>
      <c r="CO6" s="96">
        <v>81684</v>
      </c>
      <c r="CP6" s="96">
        <v>76523.8</v>
      </c>
      <c r="CQ6" s="96">
        <v>5160.2000000000007</v>
      </c>
      <c r="CR6" s="96">
        <v>6244.6</v>
      </c>
      <c r="CS6" s="96">
        <v>1348.1000000000001</v>
      </c>
      <c r="CT6" s="96">
        <v>4896.4999999999991</v>
      </c>
      <c r="CU6" s="96">
        <v>11.7</v>
      </c>
      <c r="CV6" s="96">
        <v>4650.9999999999991</v>
      </c>
      <c r="CW6" s="96">
        <v>7.5</v>
      </c>
      <c r="CX6" s="96">
        <v>226.3</v>
      </c>
      <c r="CY6" s="96">
        <v>0</v>
      </c>
      <c r="CZ6" s="96">
        <v>0</v>
      </c>
      <c r="DA6" s="96">
        <v>44364.500000000029</v>
      </c>
      <c r="DB6" s="96">
        <v>-31086.900000000052</v>
      </c>
      <c r="DC6" s="96">
        <v>-37319.499999999971</v>
      </c>
      <c r="DD6" s="96">
        <v>-0.32295480999999998</v>
      </c>
      <c r="DE6" s="96">
        <v>0</v>
      </c>
      <c r="DF6" s="96">
        <v>0</v>
      </c>
      <c r="DG6" s="96">
        <v>0</v>
      </c>
      <c r="DH6" s="96">
        <v>0</v>
      </c>
    </row>
    <row r="7" spans="2:112" x14ac:dyDescent="0.25">
      <c r="B7">
        <v>2006</v>
      </c>
      <c r="C7">
        <v>4</v>
      </c>
      <c r="D7" t="s">
        <v>502</v>
      </c>
      <c r="E7" s="3">
        <v>38808</v>
      </c>
      <c r="F7" s="96">
        <v>499820.1</v>
      </c>
      <c r="G7" s="96">
        <v>499808.1</v>
      </c>
      <c r="H7" s="96">
        <v>483909.9</v>
      </c>
      <c r="I7" s="96">
        <v>145094.30000000002</v>
      </c>
      <c r="J7" s="96">
        <v>27780</v>
      </c>
      <c r="K7" s="96">
        <v>678.9</v>
      </c>
      <c r="L7" s="96">
        <v>89382.7</v>
      </c>
      <c r="M7" s="96">
        <v>27252.7</v>
      </c>
      <c r="N7" s="96">
        <v>121691.1</v>
      </c>
      <c r="O7" s="96">
        <v>97855.9</v>
      </c>
      <c r="P7" s="96">
        <v>5544.6</v>
      </c>
      <c r="Q7" s="96">
        <v>113724</v>
      </c>
      <c r="R7" s="96">
        <v>15898.199999999999</v>
      </c>
      <c r="S7" s="96">
        <v>10404.299999999999</v>
      </c>
      <c r="T7" s="96">
        <v>3503.4</v>
      </c>
      <c r="U7" s="96">
        <v>1990.5</v>
      </c>
      <c r="V7" s="96">
        <v>12</v>
      </c>
      <c r="W7" s="96">
        <v>553764.1</v>
      </c>
      <c r="X7" s="96">
        <v>535504.80000000005</v>
      </c>
      <c r="Y7" s="96">
        <v>202777.4</v>
      </c>
      <c r="Z7" s="96">
        <v>168583.1</v>
      </c>
      <c r="AA7" s="96">
        <v>34194.300000000003</v>
      </c>
      <c r="AB7" s="96">
        <v>10071.799999999999</v>
      </c>
      <c r="AC7" s="96">
        <v>153129.29999999999</v>
      </c>
      <c r="AD7" s="96">
        <v>86077.7</v>
      </c>
      <c r="AE7" s="96">
        <v>65908.399999999994</v>
      </c>
      <c r="AF7" s="96">
        <v>902.5</v>
      </c>
      <c r="AG7" s="96">
        <v>240.7</v>
      </c>
      <c r="AH7" s="96">
        <v>169526.3</v>
      </c>
      <c r="AI7" s="96">
        <v>135719.4</v>
      </c>
      <c r="AJ7" s="96">
        <v>33806.9</v>
      </c>
      <c r="AK7" s="96">
        <v>18259.3</v>
      </c>
      <c r="AL7" s="96">
        <v>3939.1</v>
      </c>
      <c r="AM7" s="96">
        <v>14320.2</v>
      </c>
      <c r="AN7" s="96">
        <v>33.799999999999997</v>
      </c>
      <c r="AO7" s="96">
        <v>14006.1</v>
      </c>
      <c r="AP7" s="96">
        <v>7.5</v>
      </c>
      <c r="AQ7" s="96">
        <v>272.8</v>
      </c>
      <c r="AR7" s="96">
        <v>0</v>
      </c>
      <c r="AS7" s="96">
        <v>0</v>
      </c>
      <c r="AT7" s="96">
        <v>115582.29999999999</v>
      </c>
      <c r="AU7" s="96">
        <v>-35696.70000000007</v>
      </c>
      <c r="AV7" s="96">
        <v>-53944</v>
      </c>
      <c r="AW7" s="96">
        <v>-0.4668196</v>
      </c>
      <c r="AX7" s="96">
        <v>0</v>
      </c>
      <c r="AY7" s="96">
        <v>0</v>
      </c>
      <c r="AZ7" s="96">
        <v>0</v>
      </c>
      <c r="BA7" s="96">
        <v>0</v>
      </c>
      <c r="BB7" s="96">
        <v>115556.41622588255</v>
      </c>
      <c r="BC7" s="96">
        <v>4278656</v>
      </c>
      <c r="BE7">
        <v>2008</v>
      </c>
      <c r="BF7" s="82">
        <v>4404090</v>
      </c>
      <c r="BG7" s="20">
        <v>1.4676100534744663E-2</v>
      </c>
      <c r="BH7">
        <v>4404.09</v>
      </c>
      <c r="BI7">
        <v>2006</v>
      </c>
      <c r="BJ7">
        <v>4</v>
      </c>
      <c r="BK7" t="s">
        <v>502</v>
      </c>
      <c r="BL7" s="3">
        <v>38808</v>
      </c>
      <c r="BM7" s="96">
        <v>128058.59999999998</v>
      </c>
      <c r="BN7" s="96">
        <v>128058.59999999998</v>
      </c>
      <c r="BO7" s="96">
        <v>124598.90000000002</v>
      </c>
      <c r="BP7" s="96">
        <v>32303.600000000035</v>
      </c>
      <c r="BQ7" s="96">
        <v>5977.0999999999985</v>
      </c>
      <c r="BR7" s="96">
        <v>79.399999999999977</v>
      </c>
      <c r="BS7" s="96">
        <v>20241.300000000003</v>
      </c>
      <c r="BT7" s="96">
        <v>6005.7999999999993</v>
      </c>
      <c r="BU7" s="96">
        <v>37977.400000000009</v>
      </c>
      <c r="BV7" s="96">
        <v>25657.699999999997</v>
      </c>
      <c r="BW7" s="96">
        <v>1405.3000000000002</v>
      </c>
      <c r="BX7" s="96">
        <v>27254.899999999994</v>
      </c>
      <c r="BY7" s="96">
        <v>3459.7000000000007</v>
      </c>
      <c r="BZ7" s="96">
        <v>2731.8999999999996</v>
      </c>
      <c r="CA7" s="96">
        <v>681.70000000000027</v>
      </c>
      <c r="CB7" s="96">
        <v>46.099999999999909</v>
      </c>
      <c r="CC7" s="96">
        <v>0</v>
      </c>
      <c r="CD7" s="96">
        <v>95186.5</v>
      </c>
      <c r="CE7" s="96">
        <v>88882.900000000023</v>
      </c>
      <c r="CF7" s="96">
        <v>43950.399999999994</v>
      </c>
      <c r="CG7" s="96">
        <v>35786.899999999994</v>
      </c>
      <c r="CH7" s="96">
        <v>8163.5000000000036</v>
      </c>
      <c r="CI7" s="96">
        <v>4324.2999999999993</v>
      </c>
      <c r="CJ7" s="96">
        <v>36978.899999999994</v>
      </c>
      <c r="CK7" s="96">
        <v>22524.299999999996</v>
      </c>
      <c r="CL7" s="96">
        <v>14239.899999999994</v>
      </c>
      <c r="CM7" s="96">
        <v>214.70000000000005</v>
      </c>
      <c r="CN7" s="96">
        <v>0</v>
      </c>
      <c r="CO7" s="96">
        <v>3629.2999999999884</v>
      </c>
      <c r="CP7" s="96">
        <v>2713.2999999999884</v>
      </c>
      <c r="CQ7" s="96">
        <v>916</v>
      </c>
      <c r="CR7" s="96">
        <v>6303.5999999999985</v>
      </c>
      <c r="CS7" s="96">
        <v>1039.1999999999998</v>
      </c>
      <c r="CT7" s="96">
        <v>5264.4000000000015</v>
      </c>
      <c r="CU7" s="96">
        <v>22.099999999999998</v>
      </c>
      <c r="CV7" s="96">
        <v>5242.3000000000011</v>
      </c>
      <c r="CW7" s="96">
        <v>0</v>
      </c>
      <c r="CX7" s="96">
        <v>0</v>
      </c>
      <c r="CY7" s="96">
        <v>0</v>
      </c>
      <c r="CZ7" s="96">
        <v>0</v>
      </c>
      <c r="DA7" s="96">
        <v>36501.399999999965</v>
      </c>
      <c r="DB7" s="96">
        <v>39175.699999999953</v>
      </c>
      <c r="DC7" s="96">
        <v>32872.099999999977</v>
      </c>
      <c r="DD7" s="96">
        <v>0.28446799</v>
      </c>
      <c r="DE7" s="96">
        <v>0</v>
      </c>
      <c r="DF7" s="96">
        <v>0</v>
      </c>
      <c r="DG7" s="96">
        <v>0</v>
      </c>
      <c r="DH7" s="96">
        <v>0</v>
      </c>
    </row>
    <row r="8" spans="2:112" x14ac:dyDescent="0.25">
      <c r="B8">
        <v>2006</v>
      </c>
      <c r="C8">
        <v>5</v>
      </c>
      <c r="D8" t="s">
        <v>503</v>
      </c>
      <c r="E8" s="3">
        <v>38838</v>
      </c>
      <c r="F8" s="96">
        <v>617509</v>
      </c>
      <c r="G8" s="96">
        <v>617497</v>
      </c>
      <c r="H8" s="96">
        <v>596210.69999999995</v>
      </c>
      <c r="I8" s="96">
        <v>188827.1</v>
      </c>
      <c r="J8" s="96">
        <v>36635.199999999997</v>
      </c>
      <c r="K8" s="96">
        <v>734.4</v>
      </c>
      <c r="L8" s="96">
        <v>116068.4</v>
      </c>
      <c r="M8" s="96">
        <v>35389.1</v>
      </c>
      <c r="N8" s="96">
        <v>133915.79999999999</v>
      </c>
      <c r="O8" s="96">
        <v>122213.8</v>
      </c>
      <c r="P8" s="96">
        <v>6980.6</v>
      </c>
      <c r="Q8" s="96">
        <v>144273.4</v>
      </c>
      <c r="R8" s="96">
        <v>21286.3</v>
      </c>
      <c r="S8" s="96">
        <v>11152.3</v>
      </c>
      <c r="T8" s="96">
        <v>4044.1</v>
      </c>
      <c r="U8" s="96">
        <v>6089.9</v>
      </c>
      <c r="V8" s="96">
        <v>12</v>
      </c>
      <c r="W8" s="96">
        <v>672136.3</v>
      </c>
      <c r="X8" s="96">
        <v>644121</v>
      </c>
      <c r="Y8" s="96">
        <v>246965</v>
      </c>
      <c r="Z8" s="96">
        <v>204919.4</v>
      </c>
      <c r="AA8" s="96">
        <v>42045.599999999999</v>
      </c>
      <c r="AB8" s="96">
        <v>14420.1</v>
      </c>
      <c r="AC8" s="96">
        <v>189199.7</v>
      </c>
      <c r="AD8" s="96">
        <v>107582</v>
      </c>
      <c r="AE8" s="96">
        <v>80226.600000000006</v>
      </c>
      <c r="AF8" s="96">
        <v>1051.5999999999999</v>
      </c>
      <c r="AG8" s="96">
        <v>339.5</v>
      </c>
      <c r="AH8" s="96">
        <v>193536.2</v>
      </c>
      <c r="AI8" s="96">
        <v>150801.5</v>
      </c>
      <c r="AJ8" s="96">
        <v>42734.7</v>
      </c>
      <c r="AK8" s="96">
        <v>28015.3</v>
      </c>
      <c r="AL8" s="96">
        <v>5011.7</v>
      </c>
      <c r="AM8" s="96">
        <v>23003.599999999999</v>
      </c>
      <c r="AN8" s="96">
        <v>209.2</v>
      </c>
      <c r="AO8" s="96">
        <v>18386.5</v>
      </c>
      <c r="AP8" s="96">
        <v>7.5</v>
      </c>
      <c r="AQ8" s="96">
        <v>4400.3999999999996</v>
      </c>
      <c r="AR8" s="96">
        <v>0</v>
      </c>
      <c r="AS8" s="96">
        <v>0</v>
      </c>
      <c r="AT8" s="96">
        <v>138908.89999999997</v>
      </c>
      <c r="AU8" s="96">
        <v>-26624</v>
      </c>
      <c r="AV8" s="96">
        <v>-54627.300000000047</v>
      </c>
      <c r="AW8" s="96">
        <v>-0.47273272999999999</v>
      </c>
      <c r="AX8" s="96">
        <v>0</v>
      </c>
      <c r="AY8" s="96">
        <v>0</v>
      </c>
      <c r="AZ8" s="96">
        <v>0</v>
      </c>
      <c r="BA8" s="96">
        <v>0</v>
      </c>
      <c r="BB8" s="96">
        <v>115556.41599006705</v>
      </c>
      <c r="BC8" s="96">
        <v>4278656</v>
      </c>
      <c r="BE8">
        <v>2009</v>
      </c>
      <c r="BF8" s="82">
        <v>4469337</v>
      </c>
      <c r="BG8" s="20">
        <v>1.4815092334625302E-2</v>
      </c>
      <c r="BH8">
        <v>4469.3370000000004</v>
      </c>
      <c r="BI8">
        <v>2006</v>
      </c>
      <c r="BJ8">
        <v>5</v>
      </c>
      <c r="BK8" t="s">
        <v>503</v>
      </c>
      <c r="BL8" s="3">
        <v>38838</v>
      </c>
      <c r="BM8" s="96">
        <v>117688.90000000002</v>
      </c>
      <c r="BN8" s="96">
        <v>117688.90000000002</v>
      </c>
      <c r="BO8" s="96">
        <v>112300.79999999993</v>
      </c>
      <c r="BP8" s="96">
        <v>43732.799999999988</v>
      </c>
      <c r="BQ8" s="96">
        <v>8855.1999999999971</v>
      </c>
      <c r="BR8" s="96">
        <v>55.5</v>
      </c>
      <c r="BS8" s="96">
        <v>26685.699999999997</v>
      </c>
      <c r="BT8" s="96">
        <v>8136.3999999999978</v>
      </c>
      <c r="BU8" s="96">
        <v>12224.699999999983</v>
      </c>
      <c r="BV8" s="96">
        <v>24357.900000000009</v>
      </c>
      <c r="BW8" s="96">
        <v>1436</v>
      </c>
      <c r="BX8" s="96">
        <v>30549.399999999994</v>
      </c>
      <c r="BY8" s="96">
        <v>5388.1</v>
      </c>
      <c r="BZ8" s="96">
        <v>748</v>
      </c>
      <c r="CA8" s="96">
        <v>540.69999999999982</v>
      </c>
      <c r="CB8" s="96">
        <v>4099.3999999999996</v>
      </c>
      <c r="CC8" s="96">
        <v>0</v>
      </c>
      <c r="CD8" s="96">
        <v>118372.20000000007</v>
      </c>
      <c r="CE8" s="96">
        <v>108616.19999999995</v>
      </c>
      <c r="CF8" s="96">
        <v>44187.600000000006</v>
      </c>
      <c r="CG8" s="96">
        <v>36336.299999999988</v>
      </c>
      <c r="CH8" s="96">
        <v>7851.2999999999956</v>
      </c>
      <c r="CI8" s="96">
        <v>4348.3000000000011</v>
      </c>
      <c r="CJ8" s="96">
        <v>36070.400000000023</v>
      </c>
      <c r="CK8" s="96">
        <v>21504.300000000003</v>
      </c>
      <c r="CL8" s="96">
        <v>14318.200000000012</v>
      </c>
      <c r="CM8" s="96">
        <v>149.09999999999991</v>
      </c>
      <c r="CN8" s="96">
        <v>98.800000000000011</v>
      </c>
      <c r="CO8" s="96">
        <v>24009.900000000023</v>
      </c>
      <c r="CP8" s="96">
        <v>15082.100000000006</v>
      </c>
      <c r="CQ8" s="96">
        <v>8927.7999999999956</v>
      </c>
      <c r="CR8" s="96">
        <v>9756</v>
      </c>
      <c r="CS8" s="96">
        <v>1072.5999999999999</v>
      </c>
      <c r="CT8" s="96">
        <v>8683.3999999999978</v>
      </c>
      <c r="CU8" s="96">
        <v>175.39999999999998</v>
      </c>
      <c r="CV8" s="96">
        <v>4380.3999999999996</v>
      </c>
      <c r="CW8" s="96">
        <v>0</v>
      </c>
      <c r="CX8" s="96">
        <v>4127.5999999999995</v>
      </c>
      <c r="CY8" s="96">
        <v>0</v>
      </c>
      <c r="CZ8" s="96">
        <v>0</v>
      </c>
      <c r="DA8" s="96">
        <v>23326.599999999977</v>
      </c>
      <c r="DB8" s="96">
        <v>9072.7000000000698</v>
      </c>
      <c r="DC8" s="96">
        <v>-683.30000000004657</v>
      </c>
      <c r="DD8" s="96">
        <v>-5.9131299999999887E-3</v>
      </c>
      <c r="DE8" s="96">
        <v>0</v>
      </c>
      <c r="DF8" s="96">
        <v>0</v>
      </c>
      <c r="DG8" s="96">
        <v>0</v>
      </c>
      <c r="DH8" s="96">
        <v>0</v>
      </c>
    </row>
    <row r="9" spans="2:112" x14ac:dyDescent="0.25">
      <c r="B9">
        <v>2006</v>
      </c>
      <c r="C9">
        <v>6</v>
      </c>
      <c r="D9" t="s">
        <v>504</v>
      </c>
      <c r="E9" s="3">
        <v>38869</v>
      </c>
      <c r="F9" s="96">
        <v>746417</v>
      </c>
      <c r="G9" s="96">
        <v>746327</v>
      </c>
      <c r="H9" s="96">
        <v>719750.2</v>
      </c>
      <c r="I9" s="96">
        <v>232469.4</v>
      </c>
      <c r="J9" s="96">
        <v>45854.8</v>
      </c>
      <c r="K9" s="96">
        <v>763.4</v>
      </c>
      <c r="L9" s="96">
        <v>142954.79999999999</v>
      </c>
      <c r="M9" s="96">
        <v>42896.4</v>
      </c>
      <c r="N9" s="96">
        <v>160600.4</v>
      </c>
      <c r="O9" s="96">
        <v>148073.20000000001</v>
      </c>
      <c r="P9" s="96">
        <v>8560.2999999999993</v>
      </c>
      <c r="Q9" s="96">
        <v>170046.9</v>
      </c>
      <c r="R9" s="96">
        <v>26576.799999999999</v>
      </c>
      <c r="S9" s="96">
        <v>15754.3</v>
      </c>
      <c r="T9" s="96">
        <v>4684.8</v>
      </c>
      <c r="U9" s="96">
        <v>6137.7</v>
      </c>
      <c r="V9" s="96">
        <v>90</v>
      </c>
      <c r="W9" s="96">
        <v>780201.3</v>
      </c>
      <c r="X9" s="96">
        <v>747575.8</v>
      </c>
      <c r="Y9" s="96">
        <v>294750.7</v>
      </c>
      <c r="Z9" s="96">
        <v>245982.4</v>
      </c>
      <c r="AA9" s="96">
        <v>48768.3</v>
      </c>
      <c r="AB9" s="96">
        <v>18444.400000000001</v>
      </c>
      <c r="AC9" s="96">
        <v>225622.2</v>
      </c>
      <c r="AD9" s="96">
        <v>129760.9</v>
      </c>
      <c r="AE9" s="96">
        <v>94351.1</v>
      </c>
      <c r="AF9" s="96">
        <v>1170.7</v>
      </c>
      <c r="AG9" s="96">
        <v>339.5</v>
      </c>
      <c r="AH9" s="96">
        <v>208758.5</v>
      </c>
      <c r="AI9" s="96">
        <v>165292</v>
      </c>
      <c r="AJ9" s="96">
        <v>43466.5</v>
      </c>
      <c r="AK9" s="96">
        <v>32625.5</v>
      </c>
      <c r="AL9" s="96">
        <v>6715</v>
      </c>
      <c r="AM9" s="96">
        <v>25910.5</v>
      </c>
      <c r="AN9" s="96">
        <v>270.10000000000002</v>
      </c>
      <c r="AO9" s="96">
        <v>21047.5</v>
      </c>
      <c r="AP9" s="96">
        <v>7.5</v>
      </c>
      <c r="AQ9" s="96">
        <v>4585.3999999999996</v>
      </c>
      <c r="AR9" s="96">
        <v>0</v>
      </c>
      <c r="AS9" s="96">
        <v>0</v>
      </c>
      <c r="AT9" s="96">
        <v>174974.19999999995</v>
      </c>
      <c r="AU9" s="96">
        <v>-1248.8000000000466</v>
      </c>
      <c r="AV9" s="96">
        <v>-33784.300000000047</v>
      </c>
      <c r="AW9" s="96">
        <v>-0.29236195999999998</v>
      </c>
      <c r="AX9" s="96">
        <v>0</v>
      </c>
      <c r="AY9" s="96">
        <v>0</v>
      </c>
      <c r="AZ9" s="96">
        <v>0</v>
      </c>
      <c r="BA9" s="96">
        <v>0</v>
      </c>
      <c r="BB9" s="96">
        <v>115556.41506849951</v>
      </c>
      <c r="BC9" s="96">
        <v>4278656</v>
      </c>
      <c r="BE9">
        <v>2010</v>
      </c>
      <c r="BF9" s="82">
        <v>4533894</v>
      </c>
      <c r="BG9" s="20">
        <v>1.4444424307229475E-2</v>
      </c>
      <c r="BH9">
        <v>4533.8940000000002</v>
      </c>
      <c r="BI9">
        <v>2006</v>
      </c>
      <c r="BJ9">
        <v>6</v>
      </c>
      <c r="BK9" t="s">
        <v>504</v>
      </c>
      <c r="BL9" s="3">
        <v>38869</v>
      </c>
      <c r="BM9" s="96">
        <v>128908</v>
      </c>
      <c r="BN9" s="96">
        <v>128830</v>
      </c>
      <c r="BO9" s="96">
        <v>123539.5</v>
      </c>
      <c r="BP9" s="96">
        <v>43642.299999999988</v>
      </c>
      <c r="BQ9" s="96">
        <v>9219.6000000000058</v>
      </c>
      <c r="BR9" s="96">
        <v>29</v>
      </c>
      <c r="BS9" s="96">
        <v>26886.399999999994</v>
      </c>
      <c r="BT9" s="96">
        <v>7507.3000000000029</v>
      </c>
      <c r="BU9" s="96">
        <v>26684.600000000006</v>
      </c>
      <c r="BV9" s="96">
        <v>25859.400000000009</v>
      </c>
      <c r="BW9" s="96">
        <v>1579.6999999999989</v>
      </c>
      <c r="BX9" s="96">
        <v>25773.5</v>
      </c>
      <c r="BY9" s="96">
        <v>5290.5</v>
      </c>
      <c r="BZ9" s="96">
        <v>4602</v>
      </c>
      <c r="CA9" s="96">
        <v>640.70000000000027</v>
      </c>
      <c r="CB9" s="96">
        <v>47.800000000000182</v>
      </c>
      <c r="CC9" s="96">
        <v>78</v>
      </c>
      <c r="CD9" s="96">
        <v>108065</v>
      </c>
      <c r="CE9" s="96">
        <v>103454.80000000005</v>
      </c>
      <c r="CF9" s="96">
        <v>47785.700000000012</v>
      </c>
      <c r="CG9" s="96">
        <v>41063</v>
      </c>
      <c r="CH9" s="96">
        <v>6722.7000000000044</v>
      </c>
      <c r="CI9" s="96">
        <v>4024.3000000000011</v>
      </c>
      <c r="CJ9" s="96">
        <v>36422.5</v>
      </c>
      <c r="CK9" s="96">
        <v>22178.899999999994</v>
      </c>
      <c r="CL9" s="96">
        <v>14124.5</v>
      </c>
      <c r="CM9" s="96">
        <v>119.10000000000014</v>
      </c>
      <c r="CN9" s="96">
        <v>0</v>
      </c>
      <c r="CO9" s="96">
        <v>15222.299999999988</v>
      </c>
      <c r="CP9" s="96">
        <v>14490.5</v>
      </c>
      <c r="CQ9" s="96">
        <v>731.80000000000291</v>
      </c>
      <c r="CR9" s="96">
        <v>4610.2000000000007</v>
      </c>
      <c r="CS9" s="96">
        <v>1703.3000000000002</v>
      </c>
      <c r="CT9" s="96">
        <v>2906.9000000000015</v>
      </c>
      <c r="CU9" s="96">
        <v>60.900000000000034</v>
      </c>
      <c r="CV9" s="96">
        <v>2661</v>
      </c>
      <c r="CW9" s="96">
        <v>0</v>
      </c>
      <c r="CX9" s="96">
        <v>185</v>
      </c>
      <c r="CY9" s="96">
        <v>0</v>
      </c>
      <c r="CZ9" s="96">
        <v>0</v>
      </c>
      <c r="DA9" s="96">
        <v>36065.299999999988</v>
      </c>
      <c r="DB9" s="96">
        <v>25375.199999999953</v>
      </c>
      <c r="DC9" s="96">
        <v>20843</v>
      </c>
      <c r="DD9" s="96">
        <v>0.18037077000000001</v>
      </c>
      <c r="DE9" s="96">
        <v>0</v>
      </c>
      <c r="DF9" s="96">
        <v>0</v>
      </c>
      <c r="DG9" s="96">
        <v>0</v>
      </c>
      <c r="DH9" s="96">
        <v>0</v>
      </c>
    </row>
    <row r="10" spans="2:112" x14ac:dyDescent="0.25">
      <c r="B10">
        <v>2006</v>
      </c>
      <c r="C10">
        <v>7</v>
      </c>
      <c r="D10" t="s">
        <v>505</v>
      </c>
      <c r="E10" s="3">
        <v>38899</v>
      </c>
      <c r="F10" s="96">
        <v>879491.3</v>
      </c>
      <c r="G10" s="96">
        <v>879401.3</v>
      </c>
      <c r="H10" s="96">
        <v>848699.3</v>
      </c>
      <c r="I10" s="96">
        <v>274732.79999999999</v>
      </c>
      <c r="J10" s="96">
        <v>53606.8</v>
      </c>
      <c r="K10" s="96">
        <v>868.1</v>
      </c>
      <c r="L10" s="96">
        <v>169269.6</v>
      </c>
      <c r="M10" s="96">
        <v>50988.3</v>
      </c>
      <c r="N10" s="96">
        <v>199896.7</v>
      </c>
      <c r="O10" s="96">
        <v>171650.4</v>
      </c>
      <c r="P10" s="96">
        <v>9913</v>
      </c>
      <c r="Q10" s="96">
        <v>192506.4</v>
      </c>
      <c r="R10" s="96">
        <v>30701.999999999996</v>
      </c>
      <c r="S10" s="96">
        <v>18451.099999999999</v>
      </c>
      <c r="T10" s="96">
        <v>5361.6</v>
      </c>
      <c r="U10" s="96">
        <v>6889.3</v>
      </c>
      <c r="V10" s="96">
        <v>90</v>
      </c>
      <c r="W10" s="96">
        <v>930985.9</v>
      </c>
      <c r="X10" s="96">
        <v>893642.7</v>
      </c>
      <c r="Y10" s="96">
        <v>339309.9</v>
      </c>
      <c r="Z10" s="96">
        <v>282104.2</v>
      </c>
      <c r="AA10" s="96">
        <v>57205.7</v>
      </c>
      <c r="AB10" s="96">
        <v>23215.5</v>
      </c>
      <c r="AC10" s="96">
        <v>263721.3</v>
      </c>
      <c r="AD10" s="96">
        <v>151945.70000000001</v>
      </c>
      <c r="AE10" s="96">
        <v>109843.8</v>
      </c>
      <c r="AF10" s="96">
        <v>1468.1</v>
      </c>
      <c r="AG10" s="96">
        <v>463.7</v>
      </c>
      <c r="AH10" s="96">
        <v>267396</v>
      </c>
      <c r="AI10" s="96">
        <v>201942.8</v>
      </c>
      <c r="AJ10" s="96">
        <v>65453.2</v>
      </c>
      <c r="AK10" s="96">
        <v>37343.199999999997</v>
      </c>
      <c r="AL10" s="96">
        <v>8078.2</v>
      </c>
      <c r="AM10" s="96">
        <v>29265</v>
      </c>
      <c r="AN10" s="96">
        <v>318.39999999999998</v>
      </c>
      <c r="AO10" s="96">
        <v>24308</v>
      </c>
      <c r="AP10" s="96">
        <v>17.5</v>
      </c>
      <c r="AQ10" s="96">
        <v>4621.1000000000004</v>
      </c>
      <c r="AR10" s="96">
        <v>0</v>
      </c>
      <c r="AS10" s="96">
        <v>0</v>
      </c>
      <c r="AT10" s="96">
        <v>215901.40000000002</v>
      </c>
      <c r="AU10" s="96">
        <v>-14241.399999999907</v>
      </c>
      <c r="AV10" s="96">
        <v>-51494.599999999977</v>
      </c>
      <c r="AW10" s="96">
        <v>-0.44562302999999998</v>
      </c>
      <c r="AX10" s="96">
        <v>0</v>
      </c>
      <c r="AY10" s="96">
        <v>0</v>
      </c>
      <c r="AZ10" s="96">
        <v>0</v>
      </c>
      <c r="BA10" s="96">
        <v>0</v>
      </c>
      <c r="BB10" s="96">
        <v>115556.41547520553</v>
      </c>
      <c r="BC10" s="96">
        <v>4278656</v>
      </c>
      <c r="BE10">
        <v>2011</v>
      </c>
      <c r="BF10" s="82">
        <v>4592149</v>
      </c>
      <c r="BG10" s="20">
        <v>1.2848778555475615E-2</v>
      </c>
      <c r="BH10">
        <v>4592.1490000000003</v>
      </c>
      <c r="BI10">
        <v>2006</v>
      </c>
      <c r="BJ10">
        <v>7</v>
      </c>
      <c r="BK10" t="s">
        <v>505</v>
      </c>
      <c r="BL10" s="3">
        <v>38899</v>
      </c>
      <c r="BM10" s="96">
        <v>133074.30000000005</v>
      </c>
      <c r="BN10" s="96">
        <v>133074.30000000005</v>
      </c>
      <c r="BO10" s="96">
        <v>128949.10000000009</v>
      </c>
      <c r="BP10" s="96">
        <v>42263.399999999994</v>
      </c>
      <c r="BQ10" s="96">
        <v>7752</v>
      </c>
      <c r="BR10" s="96">
        <v>104.70000000000005</v>
      </c>
      <c r="BS10" s="96">
        <v>26314.800000000017</v>
      </c>
      <c r="BT10" s="96">
        <v>8091.9000000000015</v>
      </c>
      <c r="BU10" s="96">
        <v>39296.300000000017</v>
      </c>
      <c r="BV10" s="96">
        <v>23577.199999999983</v>
      </c>
      <c r="BW10" s="96">
        <v>1352.7000000000007</v>
      </c>
      <c r="BX10" s="96">
        <v>22459.5</v>
      </c>
      <c r="BY10" s="96">
        <v>4125.1999999999971</v>
      </c>
      <c r="BZ10" s="96">
        <v>2696.7999999999993</v>
      </c>
      <c r="CA10" s="96">
        <v>676.80000000000018</v>
      </c>
      <c r="CB10" s="96">
        <v>751.60000000000036</v>
      </c>
      <c r="CC10" s="96">
        <v>0</v>
      </c>
      <c r="CD10" s="96">
        <v>150784.59999999998</v>
      </c>
      <c r="CE10" s="96">
        <v>146066.89999999991</v>
      </c>
      <c r="CF10" s="96">
        <v>44559.200000000012</v>
      </c>
      <c r="CG10" s="96">
        <v>36121.800000000017</v>
      </c>
      <c r="CH10" s="96">
        <v>8437.3999999999942</v>
      </c>
      <c r="CI10" s="96">
        <v>4771.0999999999985</v>
      </c>
      <c r="CJ10" s="96">
        <v>38099.099999999977</v>
      </c>
      <c r="CK10" s="96">
        <v>22184.800000000017</v>
      </c>
      <c r="CL10" s="96">
        <v>15492.699999999997</v>
      </c>
      <c r="CM10" s="96">
        <v>297.39999999999986</v>
      </c>
      <c r="CN10" s="96">
        <v>124.19999999999999</v>
      </c>
      <c r="CO10" s="96">
        <v>58637.5</v>
      </c>
      <c r="CP10" s="96">
        <v>36650.799999999988</v>
      </c>
      <c r="CQ10" s="96">
        <v>21986.699999999997</v>
      </c>
      <c r="CR10" s="96">
        <v>4717.6999999999971</v>
      </c>
      <c r="CS10" s="96">
        <v>1363.1999999999998</v>
      </c>
      <c r="CT10" s="96">
        <v>3354.5</v>
      </c>
      <c r="CU10" s="96">
        <v>48.299999999999955</v>
      </c>
      <c r="CV10" s="96">
        <v>3260.5</v>
      </c>
      <c r="CW10" s="96">
        <v>10</v>
      </c>
      <c r="CX10" s="96">
        <v>35.700000000000728</v>
      </c>
      <c r="CY10" s="96">
        <v>0</v>
      </c>
      <c r="CZ10" s="96">
        <v>0</v>
      </c>
      <c r="DA10" s="96">
        <v>40927.20000000007</v>
      </c>
      <c r="DB10" s="96">
        <v>-12992.59999999986</v>
      </c>
      <c r="DC10" s="96">
        <v>-17710.29999999993</v>
      </c>
      <c r="DD10" s="96">
        <v>-0.15326107</v>
      </c>
      <c r="DE10" s="96">
        <v>0</v>
      </c>
      <c r="DF10" s="96">
        <v>0</v>
      </c>
      <c r="DG10" s="96">
        <v>0</v>
      </c>
      <c r="DH10" s="96">
        <v>0</v>
      </c>
    </row>
    <row r="11" spans="2:112" x14ac:dyDescent="0.25">
      <c r="B11">
        <v>2006</v>
      </c>
      <c r="C11">
        <v>8</v>
      </c>
      <c r="D11" t="s">
        <v>506</v>
      </c>
      <c r="E11" s="3">
        <v>38930</v>
      </c>
      <c r="F11" s="96">
        <v>1005899.1</v>
      </c>
      <c r="G11" s="96">
        <v>1005799.1</v>
      </c>
      <c r="H11" s="96">
        <v>967856.5</v>
      </c>
      <c r="I11" s="96">
        <v>322507.40000000002</v>
      </c>
      <c r="J11" s="96">
        <v>63439.6</v>
      </c>
      <c r="K11" s="96">
        <v>982.6</v>
      </c>
      <c r="L11" s="96">
        <v>198376</v>
      </c>
      <c r="M11" s="96">
        <v>59709.2</v>
      </c>
      <c r="N11" s="96">
        <v>220054.9</v>
      </c>
      <c r="O11" s="96">
        <v>197093.8</v>
      </c>
      <c r="P11" s="96">
        <v>11538.8</v>
      </c>
      <c r="Q11" s="96">
        <v>216661.6</v>
      </c>
      <c r="R11" s="96">
        <v>37942.6</v>
      </c>
      <c r="S11" s="96">
        <v>21255.5</v>
      </c>
      <c r="T11" s="96">
        <v>6198</v>
      </c>
      <c r="U11" s="96">
        <v>10489.1</v>
      </c>
      <c r="V11" s="96">
        <v>100</v>
      </c>
      <c r="W11" s="96">
        <v>1044872.1</v>
      </c>
      <c r="X11" s="96">
        <v>1002415.4</v>
      </c>
      <c r="Y11" s="96">
        <v>381668.6</v>
      </c>
      <c r="Z11" s="96">
        <v>318187.2</v>
      </c>
      <c r="AA11" s="96">
        <v>63481.4</v>
      </c>
      <c r="AB11" s="96">
        <v>28072.3</v>
      </c>
      <c r="AC11" s="96">
        <v>300919</v>
      </c>
      <c r="AD11" s="96">
        <v>173687.6</v>
      </c>
      <c r="AE11" s="96">
        <v>125267.2</v>
      </c>
      <c r="AF11" s="96">
        <v>1500.5</v>
      </c>
      <c r="AG11" s="96">
        <v>463.7</v>
      </c>
      <c r="AH11" s="96">
        <v>291755.5</v>
      </c>
      <c r="AI11" s="96">
        <v>220086.1</v>
      </c>
      <c r="AJ11" s="96">
        <v>71669.399999999994</v>
      </c>
      <c r="AK11" s="96">
        <v>42456.7</v>
      </c>
      <c r="AL11" s="96">
        <v>10390.299999999999</v>
      </c>
      <c r="AM11" s="96">
        <v>32066.400000000001</v>
      </c>
      <c r="AN11" s="96">
        <v>375.3</v>
      </c>
      <c r="AO11" s="96">
        <v>27050</v>
      </c>
      <c r="AP11" s="96">
        <v>20</v>
      </c>
      <c r="AQ11" s="96">
        <v>4621.1000000000004</v>
      </c>
      <c r="AR11" s="96">
        <v>0</v>
      </c>
      <c r="AS11" s="96">
        <v>0</v>
      </c>
      <c r="AT11" s="96">
        <v>252782.5</v>
      </c>
      <c r="AU11" s="96">
        <v>3383.6999999999534</v>
      </c>
      <c r="AV11" s="96">
        <v>-38973</v>
      </c>
      <c r="AW11" s="96">
        <v>-0.33726383999999998</v>
      </c>
      <c r="AX11" s="96">
        <v>0</v>
      </c>
      <c r="AY11" s="96">
        <v>0</v>
      </c>
      <c r="AZ11" s="96">
        <v>0</v>
      </c>
      <c r="BA11" s="96">
        <v>0</v>
      </c>
      <c r="BB11" s="96">
        <v>115556.41423047309</v>
      </c>
      <c r="BC11" s="96">
        <v>4278656</v>
      </c>
      <c r="BE11">
        <v>2012</v>
      </c>
      <c r="BF11" s="82">
        <v>4652458.9305099994</v>
      </c>
      <c r="BG11" s="20">
        <v>1.3133269523702085E-2</v>
      </c>
      <c r="BH11">
        <v>4652.4589305099998</v>
      </c>
      <c r="BI11">
        <v>2006</v>
      </c>
      <c r="BJ11">
        <v>8</v>
      </c>
      <c r="BK11" t="s">
        <v>506</v>
      </c>
      <c r="BL11" s="3">
        <v>38930</v>
      </c>
      <c r="BM11" s="96">
        <v>126407.79999999993</v>
      </c>
      <c r="BN11" s="96">
        <v>126397.79999999993</v>
      </c>
      <c r="BO11" s="96">
        <v>119157.19999999995</v>
      </c>
      <c r="BP11" s="96">
        <v>47774.600000000035</v>
      </c>
      <c r="BQ11" s="96">
        <v>9832.7999999999956</v>
      </c>
      <c r="BR11" s="96">
        <v>114.5</v>
      </c>
      <c r="BS11" s="96">
        <v>29106.399999999994</v>
      </c>
      <c r="BT11" s="96">
        <v>8720.8999999999942</v>
      </c>
      <c r="BU11" s="96">
        <v>20158.199999999983</v>
      </c>
      <c r="BV11" s="96">
        <v>25443.399999999994</v>
      </c>
      <c r="BW11" s="96">
        <v>1625.7999999999993</v>
      </c>
      <c r="BX11" s="96">
        <v>24155.200000000012</v>
      </c>
      <c r="BY11" s="96">
        <v>7240.6000000000022</v>
      </c>
      <c r="BZ11" s="96">
        <v>2804.4000000000015</v>
      </c>
      <c r="CA11" s="96">
        <v>836.39999999999964</v>
      </c>
      <c r="CB11" s="96">
        <v>3599.8</v>
      </c>
      <c r="CC11" s="96">
        <v>10</v>
      </c>
      <c r="CD11" s="96">
        <v>113886.19999999995</v>
      </c>
      <c r="CE11" s="96">
        <v>108772.70000000007</v>
      </c>
      <c r="CF11" s="96">
        <v>42358.699999999953</v>
      </c>
      <c r="CG11" s="96">
        <v>36083</v>
      </c>
      <c r="CH11" s="96">
        <v>6275.7000000000044</v>
      </c>
      <c r="CI11" s="96">
        <v>4856.7999999999993</v>
      </c>
      <c r="CJ11" s="96">
        <v>37197.700000000012</v>
      </c>
      <c r="CK11" s="96">
        <v>21741.899999999994</v>
      </c>
      <c r="CL11" s="96">
        <v>15423.399999999994</v>
      </c>
      <c r="CM11" s="96">
        <v>32.400000000000091</v>
      </c>
      <c r="CN11" s="96">
        <v>0</v>
      </c>
      <c r="CO11" s="96">
        <v>24359.5</v>
      </c>
      <c r="CP11" s="96">
        <v>18143.300000000017</v>
      </c>
      <c r="CQ11" s="96">
        <v>6216.1999999999971</v>
      </c>
      <c r="CR11" s="96">
        <v>5113.5</v>
      </c>
      <c r="CS11" s="96">
        <v>2312.0999999999995</v>
      </c>
      <c r="CT11" s="96">
        <v>2801.4000000000015</v>
      </c>
      <c r="CU11" s="96">
        <v>56.900000000000034</v>
      </c>
      <c r="CV11" s="96">
        <v>2742</v>
      </c>
      <c r="CW11" s="96">
        <v>2.5</v>
      </c>
      <c r="CX11" s="96">
        <v>0</v>
      </c>
      <c r="CY11" s="96">
        <v>0</v>
      </c>
      <c r="CZ11" s="96">
        <v>0</v>
      </c>
      <c r="DA11" s="96">
        <v>36881.099999999977</v>
      </c>
      <c r="DB11" s="96">
        <v>17625.09999999986</v>
      </c>
      <c r="DC11" s="96">
        <v>12521.599999999977</v>
      </c>
      <c r="DD11" s="96">
        <v>0.10835918999999999</v>
      </c>
      <c r="DE11" s="96">
        <v>0</v>
      </c>
      <c r="DF11" s="96">
        <v>0</v>
      </c>
      <c r="DG11" s="96">
        <v>0</v>
      </c>
      <c r="DH11" s="96">
        <v>0</v>
      </c>
    </row>
    <row r="12" spans="2:112" x14ac:dyDescent="0.25">
      <c r="B12">
        <v>2006</v>
      </c>
      <c r="C12">
        <v>9</v>
      </c>
      <c r="D12" t="s">
        <v>507</v>
      </c>
      <c r="E12" s="3">
        <v>38961</v>
      </c>
      <c r="F12" s="96">
        <v>1134701.6000000001</v>
      </c>
      <c r="G12" s="96">
        <v>1134534.1000000001</v>
      </c>
      <c r="H12" s="96">
        <v>1092177.8999999999</v>
      </c>
      <c r="I12" s="96">
        <v>365163.9</v>
      </c>
      <c r="J12" s="96">
        <v>72178.5</v>
      </c>
      <c r="K12" s="96">
        <v>1053.9000000000001</v>
      </c>
      <c r="L12" s="96">
        <v>225012.1</v>
      </c>
      <c r="M12" s="96">
        <v>66919.399999999994</v>
      </c>
      <c r="N12" s="96">
        <v>247559.3</v>
      </c>
      <c r="O12" s="96">
        <v>221097.1</v>
      </c>
      <c r="P12" s="96">
        <v>12882.3</v>
      </c>
      <c r="Q12" s="96">
        <v>245475.3</v>
      </c>
      <c r="R12" s="96">
        <v>42356.2</v>
      </c>
      <c r="S12" s="96">
        <v>24046.3</v>
      </c>
      <c r="T12" s="96">
        <v>6512</v>
      </c>
      <c r="U12" s="96">
        <v>11797.9</v>
      </c>
      <c r="V12" s="96">
        <v>167.5</v>
      </c>
      <c r="W12" s="96">
        <v>1250155.8999999999</v>
      </c>
      <c r="X12" s="96">
        <v>1198891.3</v>
      </c>
      <c r="Y12" s="96">
        <v>450467.5</v>
      </c>
      <c r="Z12" s="96">
        <v>379226.6</v>
      </c>
      <c r="AA12" s="96">
        <v>71240.899999999994</v>
      </c>
      <c r="AB12" s="96">
        <v>32184.9</v>
      </c>
      <c r="AC12" s="96">
        <v>341830.3</v>
      </c>
      <c r="AD12" s="96">
        <v>196726.7</v>
      </c>
      <c r="AE12" s="96">
        <v>142794.4</v>
      </c>
      <c r="AF12" s="96">
        <v>1720.7</v>
      </c>
      <c r="AG12" s="96">
        <v>588.5</v>
      </c>
      <c r="AH12" s="96">
        <v>374408.6</v>
      </c>
      <c r="AI12" s="96">
        <v>297233.40000000002</v>
      </c>
      <c r="AJ12" s="96">
        <v>77175.199999999997</v>
      </c>
      <c r="AK12" s="96">
        <v>51264.6</v>
      </c>
      <c r="AL12" s="96">
        <v>12931.3</v>
      </c>
      <c r="AM12" s="96">
        <v>38333.300000000003</v>
      </c>
      <c r="AN12" s="96">
        <v>472.5</v>
      </c>
      <c r="AO12" s="96">
        <v>31857.1</v>
      </c>
      <c r="AP12" s="96">
        <v>22.5</v>
      </c>
      <c r="AQ12" s="96">
        <v>5981.2</v>
      </c>
      <c r="AR12" s="96">
        <v>0</v>
      </c>
      <c r="AS12" s="96">
        <v>0</v>
      </c>
      <c r="AT12" s="96">
        <v>258954.30000000016</v>
      </c>
      <c r="AU12" s="96">
        <v>-64357.199999999953</v>
      </c>
      <c r="AV12" s="96">
        <v>-115454.29999999981</v>
      </c>
      <c r="AW12" s="96">
        <v>-0.99911631999999995</v>
      </c>
      <c r="AX12" s="96">
        <v>0</v>
      </c>
      <c r="AY12" s="96">
        <v>0</v>
      </c>
      <c r="AZ12" s="96">
        <v>0</v>
      </c>
      <c r="BA12" s="96">
        <v>0</v>
      </c>
      <c r="BB12" s="96">
        <v>115556.41489271222</v>
      </c>
      <c r="BC12" s="96">
        <v>4278656</v>
      </c>
      <c r="BE12">
        <v>2013</v>
      </c>
      <c r="BF12" s="82">
        <v>4713168.1414100006</v>
      </c>
      <c r="BG12" s="20">
        <v>1.304884402135853E-2</v>
      </c>
      <c r="BH12">
        <v>4713.1681414100003</v>
      </c>
      <c r="BI12">
        <v>2006</v>
      </c>
      <c r="BJ12">
        <v>9</v>
      </c>
      <c r="BK12" t="s">
        <v>507</v>
      </c>
      <c r="BL12" s="3">
        <v>38961</v>
      </c>
      <c r="BM12" s="96">
        <v>128802.50000000012</v>
      </c>
      <c r="BN12" s="96">
        <v>128735.00000000012</v>
      </c>
      <c r="BO12" s="96">
        <v>124321.39999999991</v>
      </c>
      <c r="BP12" s="96">
        <v>42656.5</v>
      </c>
      <c r="BQ12" s="96">
        <v>8738.9000000000015</v>
      </c>
      <c r="BR12" s="96">
        <v>71.300000000000068</v>
      </c>
      <c r="BS12" s="96">
        <v>26636.100000000006</v>
      </c>
      <c r="BT12" s="96">
        <v>7210.1999999999971</v>
      </c>
      <c r="BU12" s="96">
        <v>27504.399999999994</v>
      </c>
      <c r="BV12" s="96">
        <v>24003.300000000017</v>
      </c>
      <c r="BW12" s="96">
        <v>1343.5</v>
      </c>
      <c r="BX12" s="96">
        <v>28813.699999999983</v>
      </c>
      <c r="BY12" s="96">
        <v>4413.5999999999985</v>
      </c>
      <c r="BZ12" s="96">
        <v>2790.7999999999993</v>
      </c>
      <c r="CA12" s="96">
        <v>314</v>
      </c>
      <c r="CB12" s="96">
        <v>1308.7999999999993</v>
      </c>
      <c r="CC12" s="96">
        <v>67.5</v>
      </c>
      <c r="CD12" s="96">
        <v>205283.79999999993</v>
      </c>
      <c r="CE12" s="96">
        <v>196475.90000000002</v>
      </c>
      <c r="CF12" s="96">
        <v>68798.900000000023</v>
      </c>
      <c r="CG12" s="96">
        <v>61039.399999999965</v>
      </c>
      <c r="CH12" s="96">
        <v>7759.4999999999927</v>
      </c>
      <c r="CI12" s="96">
        <v>4112.6000000000022</v>
      </c>
      <c r="CJ12" s="96">
        <v>40911.299999999988</v>
      </c>
      <c r="CK12" s="96">
        <v>23039.100000000006</v>
      </c>
      <c r="CL12" s="96">
        <v>17527.199999999997</v>
      </c>
      <c r="CM12" s="96">
        <v>220.20000000000005</v>
      </c>
      <c r="CN12" s="96">
        <v>124.80000000000001</v>
      </c>
      <c r="CO12" s="96">
        <v>82653.099999999977</v>
      </c>
      <c r="CP12" s="96">
        <v>77147.300000000017</v>
      </c>
      <c r="CQ12" s="96">
        <v>5505.8000000000029</v>
      </c>
      <c r="CR12" s="96">
        <v>8807.9000000000015</v>
      </c>
      <c r="CS12" s="96">
        <v>2541</v>
      </c>
      <c r="CT12" s="96">
        <v>6266.9000000000015</v>
      </c>
      <c r="CU12" s="96">
        <v>97.199999999999989</v>
      </c>
      <c r="CV12" s="96">
        <v>4807.0999999999985</v>
      </c>
      <c r="CW12" s="96">
        <v>2.5</v>
      </c>
      <c r="CX12" s="96">
        <v>1360.0999999999995</v>
      </c>
      <c r="CY12" s="96">
        <v>0</v>
      </c>
      <c r="CZ12" s="96">
        <v>0</v>
      </c>
      <c r="DA12" s="96">
        <v>6171.800000000163</v>
      </c>
      <c r="DB12" s="96">
        <v>-67740.899999999907</v>
      </c>
      <c r="DC12" s="96">
        <v>-76481.299999999814</v>
      </c>
      <c r="DD12" s="96">
        <v>-0.66185247999999997</v>
      </c>
      <c r="DE12" s="96">
        <v>0</v>
      </c>
      <c r="DF12" s="96">
        <v>0</v>
      </c>
      <c r="DG12" s="96">
        <v>0</v>
      </c>
      <c r="DH12" s="96">
        <v>0</v>
      </c>
    </row>
    <row r="13" spans="2:112" x14ac:dyDescent="0.25">
      <c r="B13">
        <v>2006</v>
      </c>
      <c r="C13">
        <v>10</v>
      </c>
      <c r="D13" t="s">
        <v>508</v>
      </c>
      <c r="E13" s="3">
        <v>38991</v>
      </c>
      <c r="F13" s="96">
        <v>1290086.8</v>
      </c>
      <c r="G13" s="96">
        <v>1289913.8999999999</v>
      </c>
      <c r="H13" s="96">
        <v>1242928</v>
      </c>
      <c r="I13" s="96">
        <v>414489.29999999993</v>
      </c>
      <c r="J13" s="96">
        <v>82637.5</v>
      </c>
      <c r="K13" s="96">
        <v>1161.9000000000001</v>
      </c>
      <c r="L13" s="96">
        <v>255057.3</v>
      </c>
      <c r="M13" s="96">
        <v>75632.600000000006</v>
      </c>
      <c r="N13" s="96">
        <v>292729.40000000002</v>
      </c>
      <c r="O13" s="96">
        <v>255596.79999999999</v>
      </c>
      <c r="P13" s="96">
        <v>14239.5</v>
      </c>
      <c r="Q13" s="96">
        <v>265873</v>
      </c>
      <c r="R13" s="96">
        <v>46985.9</v>
      </c>
      <c r="S13" s="96">
        <v>26833.1</v>
      </c>
      <c r="T13" s="96">
        <v>7905.9</v>
      </c>
      <c r="U13" s="96">
        <v>12246.9</v>
      </c>
      <c r="V13" s="96">
        <v>172.9</v>
      </c>
      <c r="W13" s="96">
        <v>1382833.2</v>
      </c>
      <c r="X13" s="96">
        <v>1323111.8999999999</v>
      </c>
      <c r="Y13" s="96">
        <v>503427.2</v>
      </c>
      <c r="Z13" s="96">
        <v>419116.79999999999</v>
      </c>
      <c r="AA13" s="96">
        <v>84310.399999999994</v>
      </c>
      <c r="AB13" s="96">
        <v>36331.4</v>
      </c>
      <c r="AC13" s="96">
        <v>384197.9</v>
      </c>
      <c r="AD13" s="96">
        <v>221882.9</v>
      </c>
      <c r="AE13" s="96">
        <v>159397.20000000001</v>
      </c>
      <c r="AF13" s="96">
        <v>1859.3</v>
      </c>
      <c r="AG13" s="96">
        <v>1058.5</v>
      </c>
      <c r="AH13" s="96">
        <v>399155.4</v>
      </c>
      <c r="AI13" s="96">
        <v>321120.5</v>
      </c>
      <c r="AJ13" s="96">
        <v>78034.899999999994</v>
      </c>
      <c r="AK13" s="96">
        <v>59721.3</v>
      </c>
      <c r="AL13" s="96">
        <v>14846.8</v>
      </c>
      <c r="AM13" s="96">
        <v>44874.5</v>
      </c>
      <c r="AN13" s="96">
        <v>594.6</v>
      </c>
      <c r="AO13" s="96">
        <v>37751.9</v>
      </c>
      <c r="AP13" s="96">
        <v>25</v>
      </c>
      <c r="AQ13" s="96">
        <v>6503</v>
      </c>
      <c r="AR13" s="96">
        <v>0</v>
      </c>
      <c r="AS13" s="96">
        <v>0</v>
      </c>
      <c r="AT13" s="96">
        <v>306409.00000000012</v>
      </c>
      <c r="AU13" s="96">
        <v>-33198</v>
      </c>
      <c r="AV13" s="96">
        <v>-92746.399999999907</v>
      </c>
      <c r="AW13" s="96">
        <v>-0.80260710999999996</v>
      </c>
      <c r="AX13" s="96">
        <v>0</v>
      </c>
      <c r="AY13" s="96">
        <v>0</v>
      </c>
      <c r="AZ13" s="96">
        <v>0</v>
      </c>
      <c r="BA13" s="96">
        <v>0</v>
      </c>
      <c r="BB13" s="96">
        <v>115556.41464476923</v>
      </c>
      <c r="BC13" s="96">
        <v>4278656</v>
      </c>
      <c r="BE13">
        <v>2014</v>
      </c>
      <c r="BF13" s="82">
        <v>4773129.9338400001</v>
      </c>
      <c r="BG13" s="20">
        <v>1.2722184023772343E-2</v>
      </c>
      <c r="BH13">
        <v>4773.1299338400004</v>
      </c>
      <c r="BI13">
        <v>2006</v>
      </c>
      <c r="BJ13">
        <v>10</v>
      </c>
      <c r="BK13" t="s">
        <v>508</v>
      </c>
      <c r="BL13" s="3">
        <v>38991</v>
      </c>
      <c r="BM13" s="96">
        <v>155385.19999999995</v>
      </c>
      <c r="BN13" s="96">
        <v>155379.79999999981</v>
      </c>
      <c r="BO13" s="96">
        <v>150750.10000000009</v>
      </c>
      <c r="BP13" s="96">
        <v>49325.399999999907</v>
      </c>
      <c r="BQ13" s="96">
        <v>10459</v>
      </c>
      <c r="BR13" s="96">
        <v>108</v>
      </c>
      <c r="BS13" s="96">
        <v>30045.199999999983</v>
      </c>
      <c r="BT13" s="96">
        <v>8713.2000000000116</v>
      </c>
      <c r="BU13" s="96">
        <v>45170.100000000035</v>
      </c>
      <c r="BV13" s="96">
        <v>34499.699999999983</v>
      </c>
      <c r="BW13" s="96">
        <v>1357.2000000000007</v>
      </c>
      <c r="BX13" s="96">
        <v>20397.700000000012</v>
      </c>
      <c r="BY13" s="96">
        <v>4629.7000000000044</v>
      </c>
      <c r="BZ13" s="96">
        <v>2786.7999999999993</v>
      </c>
      <c r="CA13" s="96">
        <v>1393.8999999999996</v>
      </c>
      <c r="CB13" s="96">
        <v>449</v>
      </c>
      <c r="CC13" s="96">
        <v>5.4000000000000057</v>
      </c>
      <c r="CD13" s="96">
        <v>132677.30000000005</v>
      </c>
      <c r="CE13" s="96">
        <v>124220.59999999986</v>
      </c>
      <c r="CF13" s="96">
        <v>52959.700000000012</v>
      </c>
      <c r="CG13" s="96">
        <v>39890.200000000012</v>
      </c>
      <c r="CH13" s="96">
        <v>13069.5</v>
      </c>
      <c r="CI13" s="96">
        <v>4146.5</v>
      </c>
      <c r="CJ13" s="96">
        <v>42367.600000000035</v>
      </c>
      <c r="CK13" s="96">
        <v>25156.199999999983</v>
      </c>
      <c r="CL13" s="96">
        <v>16602.800000000017</v>
      </c>
      <c r="CM13" s="96">
        <v>138.59999999999991</v>
      </c>
      <c r="CN13" s="96">
        <v>470</v>
      </c>
      <c r="CO13" s="96">
        <v>24746.800000000047</v>
      </c>
      <c r="CP13" s="96">
        <v>23887.099999999977</v>
      </c>
      <c r="CQ13" s="96">
        <v>859.69999999999709</v>
      </c>
      <c r="CR13" s="96">
        <v>8456.7000000000044</v>
      </c>
      <c r="CS13" s="96">
        <v>1915.5</v>
      </c>
      <c r="CT13" s="96">
        <v>6541.1999999999971</v>
      </c>
      <c r="CU13" s="96">
        <v>122.10000000000002</v>
      </c>
      <c r="CV13" s="96">
        <v>5894.8000000000029</v>
      </c>
      <c r="CW13" s="96">
        <v>2.5</v>
      </c>
      <c r="CX13" s="96">
        <v>521.80000000000018</v>
      </c>
      <c r="CY13" s="96">
        <v>0</v>
      </c>
      <c r="CZ13" s="96">
        <v>0</v>
      </c>
      <c r="DA13" s="96">
        <v>47454.699999999953</v>
      </c>
      <c r="DB13" s="96">
        <v>31159.199999999953</v>
      </c>
      <c r="DC13" s="96">
        <v>22707.899999999907</v>
      </c>
      <c r="DD13" s="96">
        <v>0.19650920999999999</v>
      </c>
      <c r="DE13" s="96">
        <v>0</v>
      </c>
      <c r="DF13" s="96">
        <v>0</v>
      </c>
      <c r="DG13" s="96">
        <v>0</v>
      </c>
      <c r="DH13" s="96">
        <v>0</v>
      </c>
    </row>
    <row r="14" spans="2:112" x14ac:dyDescent="0.25">
      <c r="B14">
        <v>2006</v>
      </c>
      <c r="C14">
        <v>11</v>
      </c>
      <c r="D14" t="s">
        <v>509</v>
      </c>
      <c r="E14" s="3">
        <v>39022</v>
      </c>
      <c r="F14" s="96">
        <v>1431027.4</v>
      </c>
      <c r="G14" s="96">
        <v>1430546.5</v>
      </c>
      <c r="H14" s="96">
        <v>1376715.8</v>
      </c>
      <c r="I14" s="96">
        <v>471966.5</v>
      </c>
      <c r="J14" s="96">
        <v>94751.8</v>
      </c>
      <c r="K14" s="96">
        <v>1227.7</v>
      </c>
      <c r="L14" s="96">
        <v>290211</v>
      </c>
      <c r="M14" s="96">
        <v>85776</v>
      </c>
      <c r="N14" s="96">
        <v>311169.5</v>
      </c>
      <c r="O14" s="96">
        <v>282978.7</v>
      </c>
      <c r="P14" s="96">
        <v>15807.7</v>
      </c>
      <c r="Q14" s="96">
        <v>294793.40000000002</v>
      </c>
      <c r="R14" s="96">
        <v>53830.7</v>
      </c>
      <c r="S14" s="96">
        <v>29718.6</v>
      </c>
      <c r="T14" s="96">
        <v>9240.5</v>
      </c>
      <c r="U14" s="96">
        <v>14871.6</v>
      </c>
      <c r="V14" s="96">
        <v>480.9</v>
      </c>
      <c r="W14" s="96">
        <v>1518684.3</v>
      </c>
      <c r="X14" s="96">
        <v>1440477.1</v>
      </c>
      <c r="Y14" s="96">
        <v>548781.5</v>
      </c>
      <c r="Z14" s="96">
        <v>456537.3</v>
      </c>
      <c r="AA14" s="96">
        <v>92244.2</v>
      </c>
      <c r="AB14" s="96">
        <v>42316.800000000003</v>
      </c>
      <c r="AC14" s="96">
        <v>426417.6</v>
      </c>
      <c r="AD14" s="96">
        <v>245093</v>
      </c>
      <c r="AE14" s="96">
        <v>178180.1</v>
      </c>
      <c r="AF14" s="96">
        <v>1999.6</v>
      </c>
      <c r="AG14" s="96">
        <v>1144.9000000000001</v>
      </c>
      <c r="AH14" s="96">
        <v>422961.2</v>
      </c>
      <c r="AI14" s="96">
        <v>336194.4</v>
      </c>
      <c r="AJ14" s="96">
        <v>86766.8</v>
      </c>
      <c r="AK14" s="96">
        <v>78207.199999999997</v>
      </c>
      <c r="AL14" s="96">
        <v>16771.8</v>
      </c>
      <c r="AM14" s="96">
        <v>61435.4</v>
      </c>
      <c r="AN14" s="96">
        <v>658.1</v>
      </c>
      <c r="AO14" s="96">
        <v>47916.4</v>
      </c>
      <c r="AP14" s="96">
        <v>27.5</v>
      </c>
      <c r="AQ14" s="96">
        <v>12833.4</v>
      </c>
      <c r="AR14" s="96">
        <v>0</v>
      </c>
      <c r="AS14" s="96">
        <v>0</v>
      </c>
      <c r="AT14" s="96">
        <v>335304.29999999981</v>
      </c>
      <c r="AU14" s="96">
        <v>-9930.6000000000931</v>
      </c>
      <c r="AV14" s="96">
        <v>-87656.90000000014</v>
      </c>
      <c r="AW14" s="96">
        <v>-0.75856367999999996</v>
      </c>
      <c r="AX14" s="96">
        <v>0</v>
      </c>
      <c r="AY14" s="96">
        <v>0</v>
      </c>
      <c r="AZ14" s="96">
        <v>0</v>
      </c>
      <c r="BA14" s="96">
        <v>0</v>
      </c>
      <c r="BB14" s="96">
        <v>115556.41577777642</v>
      </c>
      <c r="BC14" s="96">
        <v>4278656</v>
      </c>
      <c r="BE14">
        <v>2015</v>
      </c>
      <c r="BF14" s="82">
        <v>4832233.8134700004</v>
      </c>
      <c r="BG14" s="20">
        <v>1.2382625331645025E-2</v>
      </c>
      <c r="BH14">
        <v>4832.2338134700003</v>
      </c>
      <c r="BI14">
        <v>2006</v>
      </c>
      <c r="BJ14">
        <v>11</v>
      </c>
      <c r="BK14" t="s">
        <v>509</v>
      </c>
      <c r="BL14" s="3">
        <v>39022</v>
      </c>
      <c r="BM14" s="96">
        <v>140940.59999999986</v>
      </c>
      <c r="BN14" s="96">
        <v>140632.60000000009</v>
      </c>
      <c r="BO14" s="96">
        <v>133787.80000000005</v>
      </c>
      <c r="BP14" s="96">
        <v>57477.20000000007</v>
      </c>
      <c r="BQ14" s="96">
        <v>12114.300000000003</v>
      </c>
      <c r="BR14" s="96">
        <v>65.799999999999955</v>
      </c>
      <c r="BS14" s="96">
        <v>35153.700000000012</v>
      </c>
      <c r="BT14" s="96">
        <v>10143.399999999994</v>
      </c>
      <c r="BU14" s="96">
        <v>18440.099999999977</v>
      </c>
      <c r="BV14" s="96">
        <v>27381.900000000023</v>
      </c>
      <c r="BW14" s="96">
        <v>1568.2000000000007</v>
      </c>
      <c r="BX14" s="96">
        <v>28920.400000000023</v>
      </c>
      <c r="BY14" s="96">
        <v>6844.7999999999956</v>
      </c>
      <c r="BZ14" s="96">
        <v>2885.5</v>
      </c>
      <c r="CA14" s="96">
        <v>1334.6000000000004</v>
      </c>
      <c r="CB14" s="96">
        <v>2624.7000000000007</v>
      </c>
      <c r="CC14" s="96">
        <v>308</v>
      </c>
      <c r="CD14" s="96">
        <v>135851.10000000009</v>
      </c>
      <c r="CE14" s="96">
        <v>117365.20000000019</v>
      </c>
      <c r="CF14" s="96">
        <v>45354.299999999988</v>
      </c>
      <c r="CG14" s="96">
        <v>37420.5</v>
      </c>
      <c r="CH14" s="96">
        <v>7933.8000000000029</v>
      </c>
      <c r="CI14" s="96">
        <v>5985.4000000000015</v>
      </c>
      <c r="CJ14" s="96">
        <v>42219.699999999953</v>
      </c>
      <c r="CK14" s="96">
        <v>23210.100000000006</v>
      </c>
      <c r="CL14" s="96">
        <v>18782.899999999994</v>
      </c>
      <c r="CM14" s="96">
        <v>140.29999999999995</v>
      </c>
      <c r="CN14" s="96">
        <v>86.400000000000091</v>
      </c>
      <c r="CO14" s="96">
        <v>23805.799999999988</v>
      </c>
      <c r="CP14" s="96">
        <v>15073.900000000023</v>
      </c>
      <c r="CQ14" s="96">
        <v>8731.9000000000087</v>
      </c>
      <c r="CR14" s="96">
        <v>18485.899999999994</v>
      </c>
      <c r="CS14" s="96">
        <v>1925</v>
      </c>
      <c r="CT14" s="96">
        <v>16560.900000000001</v>
      </c>
      <c r="CU14" s="96">
        <v>63.5</v>
      </c>
      <c r="CV14" s="96">
        <v>10164.5</v>
      </c>
      <c r="CW14" s="96">
        <v>2.5</v>
      </c>
      <c r="CX14" s="96">
        <v>6330.4</v>
      </c>
      <c r="CY14" s="96">
        <v>0</v>
      </c>
      <c r="CZ14" s="96">
        <v>0</v>
      </c>
      <c r="DA14" s="96">
        <v>28895.299999999697</v>
      </c>
      <c r="DB14" s="96">
        <v>23267.399999999907</v>
      </c>
      <c r="DC14" s="96">
        <v>5089.4999999997672</v>
      </c>
      <c r="DD14" s="96">
        <v>4.4043429999999995E-2</v>
      </c>
      <c r="DE14" s="96">
        <v>0</v>
      </c>
      <c r="DF14" s="96">
        <v>0</v>
      </c>
      <c r="DG14" s="96">
        <v>0</v>
      </c>
      <c r="DH14" s="96">
        <v>0</v>
      </c>
    </row>
    <row r="15" spans="2:112" x14ac:dyDescent="0.25">
      <c r="B15">
        <v>2006</v>
      </c>
      <c r="C15">
        <v>12</v>
      </c>
      <c r="D15" t="s">
        <v>510</v>
      </c>
      <c r="E15" s="3">
        <v>39052</v>
      </c>
      <c r="F15" s="96">
        <v>1638352.6</v>
      </c>
      <c r="G15" s="96">
        <v>1637788.1</v>
      </c>
      <c r="H15" s="96">
        <v>1577733</v>
      </c>
      <c r="I15" s="96">
        <v>520999.5</v>
      </c>
      <c r="J15" s="96">
        <v>105742.5</v>
      </c>
      <c r="K15" s="96">
        <v>1284.3</v>
      </c>
      <c r="L15" s="96">
        <v>319751.59999999998</v>
      </c>
      <c r="M15" s="96">
        <v>94221.1</v>
      </c>
      <c r="N15" s="96">
        <v>394095</v>
      </c>
      <c r="O15" s="96">
        <v>306955.3</v>
      </c>
      <c r="P15" s="96">
        <v>17316.599999999999</v>
      </c>
      <c r="Q15" s="96">
        <v>338366.6</v>
      </c>
      <c r="R15" s="96">
        <v>60055.099999999991</v>
      </c>
      <c r="S15" s="96">
        <v>33320.699999999997</v>
      </c>
      <c r="T15" s="96">
        <v>10453.1</v>
      </c>
      <c r="U15" s="96">
        <v>16281.3</v>
      </c>
      <c r="V15" s="96">
        <v>564.5</v>
      </c>
      <c r="W15" s="96">
        <v>1759410.4</v>
      </c>
      <c r="X15" s="96">
        <v>1652560.3</v>
      </c>
      <c r="Y15" s="96">
        <v>635163.6</v>
      </c>
      <c r="Z15" s="96">
        <v>534618.30000000005</v>
      </c>
      <c r="AA15" s="96">
        <v>100545.3</v>
      </c>
      <c r="AB15" s="96">
        <v>56310.1</v>
      </c>
      <c r="AC15" s="96">
        <v>524384.5</v>
      </c>
      <c r="AD15" s="96">
        <v>304194.2</v>
      </c>
      <c r="AE15" s="96">
        <v>216588.3</v>
      </c>
      <c r="AF15" s="96">
        <v>2096.8000000000002</v>
      </c>
      <c r="AG15" s="96">
        <v>1505.2</v>
      </c>
      <c r="AH15" s="96">
        <v>436702.1</v>
      </c>
      <c r="AI15" s="96">
        <v>349454.3</v>
      </c>
      <c r="AJ15" s="96">
        <v>87247.8</v>
      </c>
      <c r="AK15" s="96">
        <v>106850.1</v>
      </c>
      <c r="AL15" s="96">
        <v>25297.9</v>
      </c>
      <c r="AM15" s="96">
        <v>81552.2</v>
      </c>
      <c r="AN15" s="96">
        <v>658.1</v>
      </c>
      <c r="AO15" s="96">
        <v>67131</v>
      </c>
      <c r="AP15" s="96">
        <v>30</v>
      </c>
      <c r="AQ15" s="96">
        <v>13733.1</v>
      </c>
      <c r="AR15" s="96">
        <v>0</v>
      </c>
      <c r="AS15" s="96">
        <v>0</v>
      </c>
      <c r="AT15" s="96">
        <v>315644.30000000028</v>
      </c>
      <c r="AU15" s="96">
        <v>-14772.199999999953</v>
      </c>
      <c r="AV15" s="96">
        <v>-121057.79999999981</v>
      </c>
      <c r="AW15" s="96">
        <v>-1.04760779</v>
      </c>
      <c r="AX15" s="96">
        <v>0</v>
      </c>
      <c r="AY15" s="96">
        <v>0</v>
      </c>
      <c r="AZ15" s="96">
        <v>0</v>
      </c>
      <c r="BA15" s="96">
        <v>0</v>
      </c>
      <c r="BB15" s="96">
        <v>115556.41448599748</v>
      </c>
      <c r="BC15" s="96">
        <v>4278656</v>
      </c>
      <c r="BE15">
        <v>2016</v>
      </c>
      <c r="BF15" s="82">
        <v>4890379.4522199994</v>
      </c>
      <c r="BG15" s="20">
        <v>1.2032869474965402E-2</v>
      </c>
      <c r="BH15">
        <v>4890.3794522199996</v>
      </c>
      <c r="BI15">
        <v>2006</v>
      </c>
      <c r="BJ15">
        <v>12</v>
      </c>
      <c r="BK15" t="s">
        <v>510</v>
      </c>
      <c r="BL15" s="3">
        <v>39052</v>
      </c>
      <c r="BM15" s="96">
        <v>207325.20000000019</v>
      </c>
      <c r="BN15" s="96">
        <v>207241.60000000009</v>
      </c>
      <c r="BO15" s="96">
        <v>201017.19999999995</v>
      </c>
      <c r="BP15" s="96">
        <v>49033</v>
      </c>
      <c r="BQ15" s="96">
        <v>10990.699999999997</v>
      </c>
      <c r="BR15" s="96">
        <v>56.599999999999909</v>
      </c>
      <c r="BS15" s="96">
        <v>29540.599999999977</v>
      </c>
      <c r="BT15" s="96">
        <v>8445.1000000000058</v>
      </c>
      <c r="BU15" s="96">
        <v>82925.5</v>
      </c>
      <c r="BV15" s="96">
        <v>23976.599999999977</v>
      </c>
      <c r="BW15" s="96">
        <v>1508.8999999999978</v>
      </c>
      <c r="BX15" s="96">
        <v>43573.199999999953</v>
      </c>
      <c r="BY15" s="96">
        <v>6224.3999999999942</v>
      </c>
      <c r="BZ15" s="96">
        <v>3602.0999999999985</v>
      </c>
      <c r="CA15" s="96">
        <v>1212.6000000000004</v>
      </c>
      <c r="CB15" s="96">
        <v>1409.6999999999989</v>
      </c>
      <c r="CC15" s="96">
        <v>83.600000000000023</v>
      </c>
      <c r="CD15" s="96">
        <v>240726.09999999986</v>
      </c>
      <c r="CE15" s="96">
        <v>212083.19999999995</v>
      </c>
      <c r="CF15" s="96">
        <v>86382.099999999977</v>
      </c>
      <c r="CG15" s="96">
        <v>78081.000000000058</v>
      </c>
      <c r="CH15" s="96">
        <v>8301.1000000000058</v>
      </c>
      <c r="CI15" s="96">
        <v>13993.299999999996</v>
      </c>
      <c r="CJ15" s="96">
        <v>97966.900000000023</v>
      </c>
      <c r="CK15" s="96">
        <v>59101.200000000012</v>
      </c>
      <c r="CL15" s="96">
        <v>38408.199999999983</v>
      </c>
      <c r="CM15" s="96">
        <v>97.200000000000273</v>
      </c>
      <c r="CN15" s="96">
        <v>360.29999999999995</v>
      </c>
      <c r="CO15" s="96">
        <v>13740.899999999965</v>
      </c>
      <c r="CP15" s="96">
        <v>13259.899999999965</v>
      </c>
      <c r="CQ15" s="96">
        <v>481</v>
      </c>
      <c r="CR15" s="96">
        <v>28642.900000000009</v>
      </c>
      <c r="CS15" s="96">
        <v>8526.1000000000022</v>
      </c>
      <c r="CT15" s="96">
        <v>20116.799999999996</v>
      </c>
      <c r="CU15" s="96">
        <v>0</v>
      </c>
      <c r="CV15" s="96">
        <v>19214.599999999999</v>
      </c>
      <c r="CW15" s="96">
        <v>2.5</v>
      </c>
      <c r="CX15" s="96">
        <v>899.70000000000073</v>
      </c>
      <c r="CY15" s="96">
        <v>0</v>
      </c>
      <c r="CZ15" s="96">
        <v>0</v>
      </c>
      <c r="DA15" s="96">
        <v>-19659.999999999534</v>
      </c>
      <c r="DB15" s="96">
        <v>-4841.5999999998603</v>
      </c>
      <c r="DC15" s="96">
        <v>-33400.899999999674</v>
      </c>
      <c r="DD15" s="96">
        <v>-0.28904411000000008</v>
      </c>
      <c r="DE15" s="96">
        <v>0</v>
      </c>
      <c r="DF15" s="96">
        <v>0</v>
      </c>
      <c r="DG15" s="96">
        <v>0</v>
      </c>
      <c r="DH15" s="96">
        <v>0</v>
      </c>
    </row>
    <row r="16" spans="2:112" x14ac:dyDescent="0.25">
      <c r="B16">
        <v>2007</v>
      </c>
      <c r="C16">
        <v>1</v>
      </c>
      <c r="D16" t="s">
        <v>511</v>
      </c>
      <c r="E16" s="3">
        <v>39083</v>
      </c>
      <c r="F16" s="96">
        <v>172029.3</v>
      </c>
      <c r="G16" s="96">
        <v>172029.3</v>
      </c>
      <c r="H16" s="96">
        <v>166413.1</v>
      </c>
      <c r="I16" s="96">
        <v>49946.9</v>
      </c>
      <c r="J16" s="96">
        <v>9582.1</v>
      </c>
      <c r="K16" s="96">
        <v>1279.8</v>
      </c>
      <c r="L16" s="96">
        <v>29475.5</v>
      </c>
      <c r="M16" s="96">
        <v>9609.5</v>
      </c>
      <c r="N16" s="96">
        <v>33714.199999999997</v>
      </c>
      <c r="O16" s="96">
        <v>37376.1</v>
      </c>
      <c r="P16" s="96">
        <v>2054.8000000000002</v>
      </c>
      <c r="Q16" s="96">
        <v>43321.1</v>
      </c>
      <c r="R16" s="96">
        <v>5616.2</v>
      </c>
      <c r="S16" s="96">
        <v>3534.7</v>
      </c>
      <c r="T16" s="96">
        <v>2038.3</v>
      </c>
      <c r="U16" s="96">
        <v>43.2</v>
      </c>
      <c r="V16" s="96">
        <v>0</v>
      </c>
      <c r="W16" s="96">
        <v>195743.8</v>
      </c>
      <c r="X16" s="96">
        <v>190681.4</v>
      </c>
      <c r="Y16" s="96">
        <v>78913.600000000006</v>
      </c>
      <c r="Z16" s="96">
        <v>72779.8</v>
      </c>
      <c r="AA16" s="96">
        <v>6133.8</v>
      </c>
      <c r="AB16" s="96">
        <v>1518.9</v>
      </c>
      <c r="AC16" s="96">
        <v>53007</v>
      </c>
      <c r="AD16" s="96">
        <v>25921.7</v>
      </c>
      <c r="AE16" s="96">
        <v>26046.9</v>
      </c>
      <c r="AF16" s="96">
        <v>0</v>
      </c>
      <c r="AG16" s="96">
        <v>1038.4000000000001</v>
      </c>
      <c r="AH16" s="96">
        <v>57241.9</v>
      </c>
      <c r="AI16" s="96">
        <v>35085.4</v>
      </c>
      <c r="AJ16" s="96">
        <v>22156.5</v>
      </c>
      <c r="AK16" s="96">
        <v>5062.3999999999996</v>
      </c>
      <c r="AL16" s="96">
        <v>1115.4000000000001</v>
      </c>
      <c r="AM16" s="96">
        <v>3947</v>
      </c>
      <c r="AN16" s="96">
        <v>0</v>
      </c>
      <c r="AO16" s="96">
        <v>3947</v>
      </c>
      <c r="AP16" s="96">
        <v>0</v>
      </c>
      <c r="AQ16" s="96">
        <v>0</v>
      </c>
      <c r="AR16" s="96">
        <v>0</v>
      </c>
      <c r="AS16" s="96">
        <v>0</v>
      </c>
      <c r="AT16" s="96">
        <v>33527.399999999994</v>
      </c>
      <c r="AU16" s="96">
        <v>-18652.100000000006</v>
      </c>
      <c r="AV16" s="96">
        <v>-23714.5</v>
      </c>
      <c r="AW16" s="96">
        <v>-0.17164083999999999</v>
      </c>
      <c r="AX16" s="96">
        <v>0</v>
      </c>
      <c r="AY16" s="96">
        <v>0</v>
      </c>
      <c r="AZ16" s="96">
        <v>0</v>
      </c>
      <c r="BA16" s="96">
        <v>0</v>
      </c>
      <c r="BB16" s="96">
        <v>138163.50467639288</v>
      </c>
      <c r="BC16" s="96">
        <v>4340390</v>
      </c>
      <c r="BE16">
        <v>2017</v>
      </c>
      <c r="BF16" s="82">
        <v>4947489.59332</v>
      </c>
      <c r="BG16" s="20">
        <v>1.1678059270855856E-2</v>
      </c>
      <c r="BH16">
        <v>4947.4895933199996</v>
      </c>
      <c r="BI16">
        <v>2007</v>
      </c>
      <c r="BJ16">
        <v>1</v>
      </c>
      <c r="BK16" t="s">
        <v>511</v>
      </c>
      <c r="BL16" s="3">
        <v>39083</v>
      </c>
      <c r="BM16" s="96">
        <v>172029.3</v>
      </c>
      <c r="BN16" s="96">
        <v>172029.3</v>
      </c>
      <c r="BO16" s="96">
        <v>166413.1</v>
      </c>
      <c r="BP16" s="96">
        <v>49946.9</v>
      </c>
      <c r="BQ16" s="96">
        <v>9582.1</v>
      </c>
      <c r="BR16" s="96">
        <v>1279.8</v>
      </c>
      <c r="BS16" s="96">
        <v>29475.5</v>
      </c>
      <c r="BT16" s="96">
        <v>9609.5</v>
      </c>
      <c r="BU16" s="96">
        <v>33714.199999999997</v>
      </c>
      <c r="BV16" s="96">
        <v>37376.1</v>
      </c>
      <c r="BW16" s="96">
        <v>2054.8000000000002</v>
      </c>
      <c r="BX16" s="96">
        <v>43321.1</v>
      </c>
      <c r="BY16" s="96">
        <v>5616.2</v>
      </c>
      <c r="BZ16" s="96">
        <v>3534.7</v>
      </c>
      <c r="CA16" s="96">
        <v>2038.3</v>
      </c>
      <c r="CB16" s="96">
        <v>43.2</v>
      </c>
      <c r="CC16" s="96">
        <v>0</v>
      </c>
      <c r="CD16" s="96">
        <v>195743.8</v>
      </c>
      <c r="CE16" s="96">
        <v>190681.4</v>
      </c>
      <c r="CF16" s="96">
        <v>78913.600000000006</v>
      </c>
      <c r="CG16" s="96">
        <v>72779.8</v>
      </c>
      <c r="CH16" s="96">
        <v>6133.8</v>
      </c>
      <c r="CI16" s="96">
        <v>1518.9</v>
      </c>
      <c r="CJ16" s="96">
        <v>53007</v>
      </c>
      <c r="CK16" s="96">
        <v>25921.7</v>
      </c>
      <c r="CL16" s="96">
        <v>26046.9</v>
      </c>
      <c r="CM16" s="96">
        <v>0</v>
      </c>
      <c r="CN16" s="96">
        <v>1038.4000000000001</v>
      </c>
      <c r="CO16" s="96">
        <v>57241.9</v>
      </c>
      <c r="CP16" s="96">
        <v>35085.4</v>
      </c>
      <c r="CQ16" s="96">
        <v>22156.5</v>
      </c>
      <c r="CR16" s="96">
        <v>5062.3999999999996</v>
      </c>
      <c r="CS16" s="96">
        <v>1115.4000000000001</v>
      </c>
      <c r="CT16" s="96">
        <v>3947</v>
      </c>
      <c r="CU16" s="96">
        <v>0</v>
      </c>
      <c r="CV16" s="96">
        <v>3947</v>
      </c>
      <c r="CW16" s="96">
        <v>0</v>
      </c>
      <c r="CX16" s="96">
        <v>0</v>
      </c>
      <c r="CY16" s="96">
        <v>0</v>
      </c>
      <c r="CZ16" s="96">
        <v>0</v>
      </c>
      <c r="DA16" s="96">
        <v>33527.399999999994</v>
      </c>
      <c r="DB16" s="96">
        <v>-18652.100000000006</v>
      </c>
      <c r="DC16" s="96">
        <v>-23714.5</v>
      </c>
      <c r="DD16" s="96">
        <v>-0.17164083999999999</v>
      </c>
      <c r="DE16" s="96">
        <v>0</v>
      </c>
      <c r="DF16" s="96">
        <v>0</v>
      </c>
      <c r="DG16" s="96">
        <v>0</v>
      </c>
      <c r="DH16" s="96">
        <v>0</v>
      </c>
    </row>
    <row r="17" spans="2:112" x14ac:dyDescent="0.25">
      <c r="B17">
        <v>2007</v>
      </c>
      <c r="C17">
        <v>2</v>
      </c>
      <c r="D17" t="s">
        <v>512</v>
      </c>
      <c r="E17" s="3">
        <v>39114</v>
      </c>
      <c r="F17" s="96">
        <v>306488.2</v>
      </c>
      <c r="G17" s="96">
        <v>306488.2</v>
      </c>
      <c r="H17" s="96">
        <v>297050.3</v>
      </c>
      <c r="I17" s="96">
        <v>96469.2</v>
      </c>
      <c r="J17" s="96">
        <v>19000.2</v>
      </c>
      <c r="K17" s="96">
        <v>1472.3</v>
      </c>
      <c r="L17" s="96">
        <v>57288.9</v>
      </c>
      <c r="M17" s="96">
        <v>18707.8</v>
      </c>
      <c r="N17" s="96">
        <v>55286</v>
      </c>
      <c r="O17" s="96">
        <v>67172.600000000006</v>
      </c>
      <c r="P17" s="96">
        <v>3744.6</v>
      </c>
      <c r="Q17" s="96">
        <v>74377.899999999994</v>
      </c>
      <c r="R17" s="96">
        <v>9437.9</v>
      </c>
      <c r="S17" s="96">
        <v>6236.8</v>
      </c>
      <c r="T17" s="96">
        <v>2965.2</v>
      </c>
      <c r="U17" s="96">
        <v>235.9</v>
      </c>
      <c r="V17" s="96">
        <v>0</v>
      </c>
      <c r="W17" s="96">
        <v>319374.09999999998</v>
      </c>
      <c r="X17" s="96">
        <v>310111.5</v>
      </c>
      <c r="Y17" s="96">
        <v>130131.6</v>
      </c>
      <c r="Z17" s="96">
        <v>108940.5</v>
      </c>
      <c r="AA17" s="96">
        <v>21191.1</v>
      </c>
      <c r="AB17" s="96">
        <v>2815.7</v>
      </c>
      <c r="AC17" s="96">
        <v>99484.7</v>
      </c>
      <c r="AD17" s="96">
        <v>51539.3</v>
      </c>
      <c r="AE17" s="96">
        <v>45943</v>
      </c>
      <c r="AF17" s="96">
        <v>964</v>
      </c>
      <c r="AG17" s="96">
        <v>1038.4000000000001</v>
      </c>
      <c r="AH17" s="96">
        <v>77679.5</v>
      </c>
      <c r="AI17" s="96">
        <v>49077.4</v>
      </c>
      <c r="AJ17" s="96">
        <v>28602.1</v>
      </c>
      <c r="AK17" s="96">
        <v>9262.6</v>
      </c>
      <c r="AL17" s="96">
        <v>2417.3000000000002</v>
      </c>
      <c r="AM17" s="96">
        <v>6845.3</v>
      </c>
      <c r="AN17" s="96">
        <v>9.1999999999999993</v>
      </c>
      <c r="AO17" s="96">
        <v>6810.1</v>
      </c>
      <c r="AP17" s="96">
        <v>0</v>
      </c>
      <c r="AQ17" s="96">
        <v>26</v>
      </c>
      <c r="AR17" s="96">
        <v>0</v>
      </c>
      <c r="AS17" s="96">
        <v>0</v>
      </c>
      <c r="AT17" s="96">
        <v>64793.600000000035</v>
      </c>
      <c r="AU17" s="96">
        <v>-3623.2999999999884</v>
      </c>
      <c r="AV17" s="96">
        <v>-12885.899999999965</v>
      </c>
      <c r="AW17" s="96">
        <v>-9.3265580000000001E-2</v>
      </c>
      <c r="AX17" s="96">
        <v>0</v>
      </c>
      <c r="AY17" s="96">
        <v>0</v>
      </c>
      <c r="AZ17" s="96">
        <v>0</v>
      </c>
      <c r="BA17" s="96">
        <v>0</v>
      </c>
      <c r="BB17" s="96">
        <v>138163.51112596915</v>
      </c>
      <c r="BC17" s="96">
        <v>4340390</v>
      </c>
      <c r="BE17">
        <v>2018</v>
      </c>
      <c r="BF17" s="82">
        <v>5003401.9576700004</v>
      </c>
      <c r="BG17" s="20">
        <v>1.1301158556349833E-2</v>
      </c>
      <c r="BH17">
        <v>5003.4019576700002</v>
      </c>
      <c r="BI17">
        <v>2007</v>
      </c>
      <c r="BJ17">
        <v>2</v>
      </c>
      <c r="BK17" t="s">
        <v>512</v>
      </c>
      <c r="BL17" s="3">
        <v>39114</v>
      </c>
      <c r="BM17" s="96">
        <v>134458.90000000002</v>
      </c>
      <c r="BN17" s="96">
        <v>134458.90000000002</v>
      </c>
      <c r="BO17" s="96">
        <v>130637.19999999998</v>
      </c>
      <c r="BP17" s="96">
        <v>46522.299999999996</v>
      </c>
      <c r="BQ17" s="96">
        <v>9418.1</v>
      </c>
      <c r="BR17" s="96">
        <v>192.5</v>
      </c>
      <c r="BS17" s="96">
        <v>27813.4</v>
      </c>
      <c r="BT17" s="96">
        <v>9098.2999999999993</v>
      </c>
      <c r="BU17" s="96">
        <v>21571.800000000003</v>
      </c>
      <c r="BV17" s="96">
        <v>29796.500000000007</v>
      </c>
      <c r="BW17" s="96">
        <v>1689.7999999999997</v>
      </c>
      <c r="BX17" s="96">
        <v>31056.799999999996</v>
      </c>
      <c r="BY17" s="96">
        <v>3821.7</v>
      </c>
      <c r="BZ17" s="96">
        <v>2702.1000000000004</v>
      </c>
      <c r="CA17" s="96">
        <v>926.89999999999986</v>
      </c>
      <c r="CB17" s="96">
        <v>192.7</v>
      </c>
      <c r="CC17" s="96">
        <v>0</v>
      </c>
      <c r="CD17" s="96">
        <v>123630.29999999999</v>
      </c>
      <c r="CE17" s="96">
        <v>119430.1</v>
      </c>
      <c r="CF17" s="96">
        <v>51218</v>
      </c>
      <c r="CG17" s="96">
        <v>36160.699999999997</v>
      </c>
      <c r="CH17" s="96">
        <v>15057.3</v>
      </c>
      <c r="CI17" s="96">
        <v>1296.7999999999997</v>
      </c>
      <c r="CJ17" s="96">
        <v>46477.7</v>
      </c>
      <c r="CK17" s="96">
        <v>25617.600000000002</v>
      </c>
      <c r="CL17" s="96">
        <v>19896.099999999999</v>
      </c>
      <c r="CM17" s="96">
        <v>964</v>
      </c>
      <c r="CN17" s="96">
        <v>0</v>
      </c>
      <c r="CO17" s="96">
        <v>20437.599999999999</v>
      </c>
      <c r="CP17" s="96">
        <v>13992</v>
      </c>
      <c r="CQ17" s="96">
        <v>6445.5999999999985</v>
      </c>
      <c r="CR17" s="96">
        <v>4200.2000000000007</v>
      </c>
      <c r="CS17" s="96">
        <v>1301.9000000000001</v>
      </c>
      <c r="CT17" s="96">
        <v>2898.3</v>
      </c>
      <c r="CU17" s="96">
        <v>9.1999999999999993</v>
      </c>
      <c r="CV17" s="96">
        <v>2863.1000000000004</v>
      </c>
      <c r="CW17" s="96">
        <v>0</v>
      </c>
      <c r="CX17" s="96">
        <v>26</v>
      </c>
      <c r="CY17" s="96">
        <v>0</v>
      </c>
      <c r="CZ17" s="96">
        <v>0</v>
      </c>
      <c r="DA17" s="96">
        <v>31266.200000000041</v>
      </c>
      <c r="DB17" s="96">
        <v>15028.800000000017</v>
      </c>
      <c r="DC17" s="96">
        <v>10828.600000000035</v>
      </c>
      <c r="DD17" s="96">
        <v>7.8375259999999988E-2</v>
      </c>
      <c r="DE17" s="96">
        <v>0</v>
      </c>
      <c r="DF17" s="96">
        <v>0</v>
      </c>
      <c r="DG17" s="96">
        <v>0</v>
      </c>
      <c r="DH17" s="96">
        <v>0</v>
      </c>
    </row>
    <row r="18" spans="2:112" x14ac:dyDescent="0.25">
      <c r="B18">
        <v>2007</v>
      </c>
      <c r="C18">
        <v>3</v>
      </c>
      <c r="D18" t="s">
        <v>513</v>
      </c>
      <c r="E18" s="3">
        <v>39142</v>
      </c>
      <c r="F18" s="96">
        <v>495716.7</v>
      </c>
      <c r="G18" s="96">
        <v>495676.7</v>
      </c>
      <c r="H18" s="96">
        <v>482880.5</v>
      </c>
      <c r="I18" s="96">
        <v>152595.79999999999</v>
      </c>
      <c r="J18" s="96">
        <v>29679</v>
      </c>
      <c r="K18" s="96">
        <v>1655.8</v>
      </c>
      <c r="L18" s="96">
        <v>91002.9</v>
      </c>
      <c r="M18" s="96">
        <v>30258.1</v>
      </c>
      <c r="N18" s="96">
        <v>127678.1</v>
      </c>
      <c r="O18" s="96">
        <v>95966.8</v>
      </c>
      <c r="P18" s="96">
        <v>4883.6000000000004</v>
      </c>
      <c r="Q18" s="96">
        <v>101756.2</v>
      </c>
      <c r="R18" s="96">
        <v>12796.2</v>
      </c>
      <c r="S18" s="96">
        <v>7104.9</v>
      </c>
      <c r="T18" s="96">
        <v>3606.1</v>
      </c>
      <c r="U18" s="96">
        <v>2085.1999999999998</v>
      </c>
      <c r="V18" s="96">
        <v>40</v>
      </c>
      <c r="W18" s="96">
        <v>539207.80000000005</v>
      </c>
      <c r="X18" s="96">
        <v>518914.6</v>
      </c>
      <c r="Y18" s="96">
        <v>177533.1</v>
      </c>
      <c r="Z18" s="96">
        <v>148571.9</v>
      </c>
      <c r="AA18" s="96">
        <v>28961.200000000001</v>
      </c>
      <c r="AB18" s="96">
        <v>8962.2999999999993</v>
      </c>
      <c r="AC18" s="96">
        <v>149617.79999999999</v>
      </c>
      <c r="AD18" s="96">
        <v>77311.100000000006</v>
      </c>
      <c r="AE18" s="96">
        <v>70115.199999999997</v>
      </c>
      <c r="AF18" s="96">
        <v>1153.0999999999999</v>
      </c>
      <c r="AG18" s="96">
        <v>1038.4000000000001</v>
      </c>
      <c r="AH18" s="96">
        <v>182801.4</v>
      </c>
      <c r="AI18" s="96">
        <v>148925.20000000001</v>
      </c>
      <c r="AJ18" s="96">
        <v>33876.199999999997</v>
      </c>
      <c r="AK18" s="96">
        <v>20293.2</v>
      </c>
      <c r="AL18" s="96">
        <v>4776.8</v>
      </c>
      <c r="AM18" s="96">
        <v>15516.4</v>
      </c>
      <c r="AN18" s="96">
        <v>29</v>
      </c>
      <c r="AO18" s="96">
        <v>15421.4</v>
      </c>
      <c r="AP18" s="96">
        <v>0</v>
      </c>
      <c r="AQ18" s="96">
        <v>66</v>
      </c>
      <c r="AR18" s="96">
        <v>0</v>
      </c>
      <c r="AS18" s="96">
        <v>0</v>
      </c>
      <c r="AT18" s="96">
        <v>139310.29999999999</v>
      </c>
      <c r="AU18" s="96">
        <v>-23237.899999999965</v>
      </c>
      <c r="AV18" s="96">
        <v>-43491.100000000035</v>
      </c>
      <c r="AW18" s="96">
        <v>-0.31477993999999998</v>
      </c>
      <c r="AX18" s="96">
        <v>0</v>
      </c>
      <c r="AY18" s="96">
        <v>0</v>
      </c>
      <c r="AZ18" s="96">
        <v>0</v>
      </c>
      <c r="BA18" s="96">
        <v>0</v>
      </c>
      <c r="BB18" s="96">
        <v>138163.50559060415</v>
      </c>
      <c r="BC18" s="96">
        <v>4340390</v>
      </c>
      <c r="BE18">
        <v>2019</v>
      </c>
      <c r="BF18" s="82">
        <v>5058007.1472199997</v>
      </c>
      <c r="BG18" s="20">
        <v>1.0913612380530902E-2</v>
      </c>
      <c r="BH18">
        <v>5058.0071472199998</v>
      </c>
      <c r="BI18">
        <v>2007</v>
      </c>
      <c r="BJ18">
        <v>3</v>
      </c>
      <c r="BK18" t="s">
        <v>513</v>
      </c>
      <c r="BL18" s="3">
        <v>39142</v>
      </c>
      <c r="BM18" s="96">
        <v>189228.5</v>
      </c>
      <c r="BN18" s="96">
        <v>189188.5</v>
      </c>
      <c r="BO18" s="96">
        <v>185830.2</v>
      </c>
      <c r="BP18" s="96">
        <v>56126.599999999991</v>
      </c>
      <c r="BQ18" s="96">
        <v>10678.8</v>
      </c>
      <c r="BR18" s="96">
        <v>183.5</v>
      </c>
      <c r="BS18" s="96">
        <v>33713.999999999993</v>
      </c>
      <c r="BT18" s="96">
        <v>11550.3</v>
      </c>
      <c r="BU18" s="96">
        <v>72392.100000000006</v>
      </c>
      <c r="BV18" s="96">
        <v>28794.199999999997</v>
      </c>
      <c r="BW18" s="96">
        <v>1139.0000000000005</v>
      </c>
      <c r="BX18" s="96">
        <v>27378.300000000003</v>
      </c>
      <c r="BY18" s="96">
        <v>3358.3000000000011</v>
      </c>
      <c r="BZ18" s="96">
        <v>868.09999999999945</v>
      </c>
      <c r="CA18" s="96">
        <v>640.90000000000009</v>
      </c>
      <c r="CB18" s="96">
        <v>1849.2999999999997</v>
      </c>
      <c r="CC18" s="96">
        <v>40</v>
      </c>
      <c r="CD18" s="96">
        <v>219833.70000000007</v>
      </c>
      <c r="CE18" s="96">
        <v>208803.09999999998</v>
      </c>
      <c r="CF18" s="96">
        <v>47401.5</v>
      </c>
      <c r="CG18" s="96">
        <v>39631.399999999994</v>
      </c>
      <c r="CH18" s="96">
        <v>7770.1000000000022</v>
      </c>
      <c r="CI18" s="96">
        <v>6146.5999999999995</v>
      </c>
      <c r="CJ18" s="96">
        <v>50133.099999999991</v>
      </c>
      <c r="CK18" s="96">
        <v>25771.800000000003</v>
      </c>
      <c r="CL18" s="96">
        <v>24172.199999999997</v>
      </c>
      <c r="CM18" s="96">
        <v>189.09999999999991</v>
      </c>
      <c r="CN18" s="96">
        <v>0</v>
      </c>
      <c r="CO18" s="96">
        <v>105121.9</v>
      </c>
      <c r="CP18" s="96">
        <v>99847.800000000017</v>
      </c>
      <c r="CQ18" s="96">
        <v>5274.0999999999985</v>
      </c>
      <c r="CR18" s="96">
        <v>11030.6</v>
      </c>
      <c r="CS18" s="96">
        <v>2359.5</v>
      </c>
      <c r="CT18" s="96">
        <v>8671.0999999999985</v>
      </c>
      <c r="CU18" s="96">
        <v>19.8</v>
      </c>
      <c r="CV18" s="96">
        <v>8611.2999999999993</v>
      </c>
      <c r="CW18" s="96">
        <v>0</v>
      </c>
      <c r="CX18" s="96">
        <v>40</v>
      </c>
      <c r="CY18" s="96">
        <v>0</v>
      </c>
      <c r="CZ18" s="96">
        <v>0</v>
      </c>
      <c r="DA18" s="96">
        <v>74516.699999999953</v>
      </c>
      <c r="DB18" s="96">
        <v>-19614.599999999977</v>
      </c>
      <c r="DC18" s="96">
        <v>-30605.20000000007</v>
      </c>
      <c r="DD18" s="96">
        <v>-0.22151435999999997</v>
      </c>
      <c r="DE18" s="96">
        <v>0</v>
      </c>
      <c r="DF18" s="96">
        <v>0</v>
      </c>
      <c r="DG18" s="96">
        <v>0</v>
      </c>
      <c r="DH18" s="96">
        <v>0</v>
      </c>
    </row>
    <row r="19" spans="2:112" x14ac:dyDescent="0.25">
      <c r="B19">
        <v>2007</v>
      </c>
      <c r="C19">
        <v>4</v>
      </c>
      <c r="D19" t="s">
        <v>514</v>
      </c>
      <c r="E19" s="3">
        <v>39173</v>
      </c>
      <c r="F19" s="96">
        <v>654267.69999999995</v>
      </c>
      <c r="G19" s="96">
        <v>654212.69999999995</v>
      </c>
      <c r="H19" s="96">
        <v>637609.6</v>
      </c>
      <c r="I19" s="96">
        <v>196701.8</v>
      </c>
      <c r="J19" s="96">
        <v>37834.5</v>
      </c>
      <c r="K19" s="96">
        <v>1851</v>
      </c>
      <c r="L19" s="96">
        <v>117832.3</v>
      </c>
      <c r="M19" s="96">
        <v>39184</v>
      </c>
      <c r="N19" s="96">
        <v>170199.5</v>
      </c>
      <c r="O19" s="96">
        <v>126802</v>
      </c>
      <c r="P19" s="96">
        <v>6714.6</v>
      </c>
      <c r="Q19" s="96">
        <v>137191.70000000001</v>
      </c>
      <c r="R19" s="96">
        <v>16603.099999999999</v>
      </c>
      <c r="S19" s="96">
        <v>7983</v>
      </c>
      <c r="T19" s="96">
        <v>4019.5</v>
      </c>
      <c r="U19" s="96">
        <v>4600.6000000000004</v>
      </c>
      <c r="V19" s="96">
        <v>55</v>
      </c>
      <c r="W19" s="96">
        <v>651799</v>
      </c>
      <c r="X19" s="96">
        <v>625547.30000000005</v>
      </c>
      <c r="Y19" s="96">
        <v>225227.2</v>
      </c>
      <c r="Z19" s="96">
        <v>188055.4</v>
      </c>
      <c r="AA19" s="96">
        <v>37171.800000000003</v>
      </c>
      <c r="AB19" s="96">
        <v>13042.9</v>
      </c>
      <c r="AC19" s="96">
        <v>194888.4</v>
      </c>
      <c r="AD19" s="96">
        <v>103029.7</v>
      </c>
      <c r="AE19" s="96">
        <v>89424.5</v>
      </c>
      <c r="AF19" s="96">
        <v>1308.8</v>
      </c>
      <c r="AG19" s="96">
        <v>1125.4000000000001</v>
      </c>
      <c r="AH19" s="96">
        <v>192388.8</v>
      </c>
      <c r="AI19" s="96">
        <v>157712.1</v>
      </c>
      <c r="AJ19" s="96">
        <v>34676.699999999997</v>
      </c>
      <c r="AK19" s="96">
        <v>26251.7</v>
      </c>
      <c r="AL19" s="96">
        <v>6134.9</v>
      </c>
      <c r="AM19" s="96">
        <v>20116.8</v>
      </c>
      <c r="AN19" s="96">
        <v>40.9</v>
      </c>
      <c r="AO19" s="96">
        <v>19991.099999999999</v>
      </c>
      <c r="AP19" s="96">
        <v>0</v>
      </c>
      <c r="AQ19" s="96">
        <v>84.8</v>
      </c>
      <c r="AR19" s="96">
        <v>0</v>
      </c>
      <c r="AS19" s="96">
        <v>0</v>
      </c>
      <c r="AT19" s="96">
        <v>194857.49999999994</v>
      </c>
      <c r="AU19" s="96">
        <v>28665.399999999907</v>
      </c>
      <c r="AV19" s="96">
        <v>2468.6999999999534</v>
      </c>
      <c r="AW19" s="96">
        <v>1.7867959999999999E-2</v>
      </c>
      <c r="AX19" s="96">
        <v>0</v>
      </c>
      <c r="AY19" s="96">
        <v>0</v>
      </c>
      <c r="AZ19" s="96">
        <v>0</v>
      </c>
      <c r="BA19" s="96">
        <v>0</v>
      </c>
      <c r="BB19" s="96">
        <v>138163.50607455769</v>
      </c>
      <c r="BC19" s="96">
        <v>4340390</v>
      </c>
      <c r="BE19">
        <v>2020</v>
      </c>
      <c r="BF19" s="82">
        <v>5111238.2164700003</v>
      </c>
      <c r="BG19" s="20">
        <v>1.0524119025663525E-2</v>
      </c>
      <c r="BI19">
        <v>2007</v>
      </c>
      <c r="BJ19">
        <v>4</v>
      </c>
      <c r="BK19" t="s">
        <v>514</v>
      </c>
      <c r="BL19" s="3">
        <v>39173</v>
      </c>
      <c r="BM19" s="96">
        <v>158550.99999999994</v>
      </c>
      <c r="BN19" s="96">
        <v>158535.99999999994</v>
      </c>
      <c r="BO19" s="96">
        <v>154729.09999999998</v>
      </c>
      <c r="BP19" s="96">
        <v>44106</v>
      </c>
      <c r="BQ19" s="96">
        <v>8155.5</v>
      </c>
      <c r="BR19" s="96">
        <v>195.20000000000005</v>
      </c>
      <c r="BS19" s="96">
        <v>26829.400000000009</v>
      </c>
      <c r="BT19" s="96">
        <v>8925.9000000000015</v>
      </c>
      <c r="BU19" s="96">
        <v>42521.399999999994</v>
      </c>
      <c r="BV19" s="96">
        <v>30835.199999999997</v>
      </c>
      <c r="BW19" s="96">
        <v>1831</v>
      </c>
      <c r="BX19" s="96">
        <v>35435.500000000015</v>
      </c>
      <c r="BY19" s="96">
        <v>3806.8999999999978</v>
      </c>
      <c r="BZ19" s="96">
        <v>878.10000000000036</v>
      </c>
      <c r="CA19" s="96">
        <v>413.40000000000009</v>
      </c>
      <c r="CB19" s="96">
        <v>2515.4000000000005</v>
      </c>
      <c r="CC19" s="96">
        <v>15</v>
      </c>
      <c r="CD19" s="96">
        <v>112591.19999999995</v>
      </c>
      <c r="CE19" s="96">
        <v>106632.70000000007</v>
      </c>
      <c r="CF19" s="96">
        <v>47694.100000000006</v>
      </c>
      <c r="CG19" s="96">
        <v>39483.5</v>
      </c>
      <c r="CH19" s="96">
        <v>8210.6000000000022</v>
      </c>
      <c r="CI19" s="96">
        <v>4080.6000000000004</v>
      </c>
      <c r="CJ19" s="96">
        <v>45270.600000000006</v>
      </c>
      <c r="CK19" s="96">
        <v>25718.599999999991</v>
      </c>
      <c r="CL19" s="96">
        <v>19309.300000000003</v>
      </c>
      <c r="CM19" s="96">
        <v>155.70000000000005</v>
      </c>
      <c r="CN19" s="96">
        <v>87</v>
      </c>
      <c r="CO19" s="96">
        <v>9587.3999999999942</v>
      </c>
      <c r="CP19" s="96">
        <v>8786.8999999999942</v>
      </c>
      <c r="CQ19" s="96">
        <v>800.5</v>
      </c>
      <c r="CR19" s="96">
        <v>5958.5</v>
      </c>
      <c r="CS19" s="96">
        <v>1358.0999999999995</v>
      </c>
      <c r="CT19" s="96">
        <v>4600.3999999999996</v>
      </c>
      <c r="CU19" s="96">
        <v>11.899999999999999</v>
      </c>
      <c r="CV19" s="96">
        <v>4569.6999999999989</v>
      </c>
      <c r="CW19" s="96">
        <v>0</v>
      </c>
      <c r="CX19" s="96">
        <v>18.799999999999997</v>
      </c>
      <c r="CY19" s="96">
        <v>0</v>
      </c>
      <c r="CZ19" s="96">
        <v>0</v>
      </c>
      <c r="DA19" s="96">
        <v>55547.199999999953</v>
      </c>
      <c r="DB19" s="96">
        <v>51903.299999999872</v>
      </c>
      <c r="DC19" s="96">
        <v>45959.799999999988</v>
      </c>
      <c r="DD19" s="96">
        <v>0.3326479</v>
      </c>
      <c r="DE19" s="96">
        <v>0</v>
      </c>
      <c r="DF19" s="96">
        <v>0</v>
      </c>
      <c r="DG19" s="96">
        <v>0</v>
      </c>
      <c r="DH19" s="96">
        <v>0</v>
      </c>
    </row>
    <row r="20" spans="2:112" x14ac:dyDescent="0.25">
      <c r="B20">
        <v>2007</v>
      </c>
      <c r="C20">
        <v>5</v>
      </c>
      <c r="D20" t="s">
        <v>515</v>
      </c>
      <c r="E20" s="3">
        <v>39203</v>
      </c>
      <c r="F20" s="96">
        <v>807035.1</v>
      </c>
      <c r="G20" s="96">
        <v>806980.1</v>
      </c>
      <c r="H20" s="96">
        <v>779041.9</v>
      </c>
      <c r="I20" s="96">
        <v>253180.09999999998</v>
      </c>
      <c r="J20" s="96">
        <v>48401.5</v>
      </c>
      <c r="K20" s="96">
        <v>2056.3000000000002</v>
      </c>
      <c r="L20" s="96">
        <v>152171</v>
      </c>
      <c r="M20" s="96">
        <v>50551.3</v>
      </c>
      <c r="N20" s="96">
        <v>188561.3</v>
      </c>
      <c r="O20" s="96">
        <v>155225.5</v>
      </c>
      <c r="P20" s="96">
        <v>8194.2999999999993</v>
      </c>
      <c r="Q20" s="96">
        <v>173880.7</v>
      </c>
      <c r="R20" s="96">
        <v>27938.2</v>
      </c>
      <c r="S20" s="96">
        <v>15723.6</v>
      </c>
      <c r="T20" s="96">
        <v>5118.1000000000004</v>
      </c>
      <c r="U20" s="96">
        <v>7096.5</v>
      </c>
      <c r="V20" s="96">
        <v>55</v>
      </c>
      <c r="W20" s="96">
        <v>796299.8</v>
      </c>
      <c r="X20" s="96">
        <v>753768</v>
      </c>
      <c r="Y20" s="96">
        <v>274913.7</v>
      </c>
      <c r="Z20" s="96">
        <v>229471.9</v>
      </c>
      <c r="AA20" s="96">
        <v>45441.8</v>
      </c>
      <c r="AB20" s="96">
        <v>18876.5</v>
      </c>
      <c r="AC20" s="96">
        <v>247778.8</v>
      </c>
      <c r="AD20" s="96">
        <v>129541.5</v>
      </c>
      <c r="AE20" s="96">
        <v>115407.6</v>
      </c>
      <c r="AF20" s="96">
        <v>1517.3</v>
      </c>
      <c r="AG20" s="96">
        <v>1312.4</v>
      </c>
      <c r="AH20" s="96">
        <v>212199</v>
      </c>
      <c r="AI20" s="96">
        <v>168728.1</v>
      </c>
      <c r="AJ20" s="96">
        <v>43470.9</v>
      </c>
      <c r="AK20" s="96">
        <v>42531.8</v>
      </c>
      <c r="AL20" s="96">
        <v>8734.6</v>
      </c>
      <c r="AM20" s="96">
        <v>33797.199999999997</v>
      </c>
      <c r="AN20" s="96">
        <v>51.3</v>
      </c>
      <c r="AO20" s="96">
        <v>33434.800000000003</v>
      </c>
      <c r="AP20" s="96">
        <v>35.200000000000003</v>
      </c>
      <c r="AQ20" s="96">
        <v>275.89999999999998</v>
      </c>
      <c r="AR20" s="96">
        <v>0</v>
      </c>
      <c r="AS20" s="96">
        <v>0</v>
      </c>
      <c r="AT20" s="96">
        <v>222934.29999999993</v>
      </c>
      <c r="AU20" s="96">
        <v>53212.099999999977</v>
      </c>
      <c r="AV20" s="96">
        <v>10735.29999999993</v>
      </c>
      <c r="AW20" s="96">
        <v>7.7699969999999993E-2</v>
      </c>
      <c r="AX20" s="96">
        <v>0</v>
      </c>
      <c r="AY20" s="96">
        <v>0</v>
      </c>
      <c r="AZ20" s="96">
        <v>0</v>
      </c>
      <c r="BA20" s="96">
        <v>0</v>
      </c>
      <c r="BB20" s="96">
        <v>138163.50250842993</v>
      </c>
      <c r="BC20" s="96">
        <v>4340390</v>
      </c>
      <c r="BI20">
        <v>2007</v>
      </c>
      <c r="BJ20">
        <v>5</v>
      </c>
      <c r="BK20" t="s">
        <v>515</v>
      </c>
      <c r="BL20" s="3">
        <v>39203</v>
      </c>
      <c r="BM20" s="96">
        <v>152767.40000000002</v>
      </c>
      <c r="BN20" s="96">
        <v>152767.40000000002</v>
      </c>
      <c r="BO20" s="96">
        <v>141432.30000000005</v>
      </c>
      <c r="BP20" s="96">
        <v>56478.299999999988</v>
      </c>
      <c r="BQ20" s="96">
        <v>10567</v>
      </c>
      <c r="BR20" s="96">
        <v>205.30000000000018</v>
      </c>
      <c r="BS20" s="96">
        <v>34338.699999999997</v>
      </c>
      <c r="BT20" s="96">
        <v>11367.300000000003</v>
      </c>
      <c r="BU20" s="96">
        <v>18361.799999999988</v>
      </c>
      <c r="BV20" s="96">
        <v>28423.5</v>
      </c>
      <c r="BW20" s="96">
        <v>1479.6999999999989</v>
      </c>
      <c r="BX20" s="96">
        <v>36689</v>
      </c>
      <c r="BY20" s="96">
        <v>11335.100000000002</v>
      </c>
      <c r="BZ20" s="96">
        <v>7740.6</v>
      </c>
      <c r="CA20" s="96">
        <v>1098.6000000000004</v>
      </c>
      <c r="CB20" s="96">
        <v>2495.8999999999996</v>
      </c>
      <c r="CC20" s="96">
        <v>0</v>
      </c>
      <c r="CD20" s="96">
        <v>144500.80000000005</v>
      </c>
      <c r="CE20" s="96">
        <v>128220.69999999995</v>
      </c>
      <c r="CF20" s="96">
        <v>49686.5</v>
      </c>
      <c r="CG20" s="96">
        <v>41416.5</v>
      </c>
      <c r="CH20" s="96">
        <v>8270</v>
      </c>
      <c r="CI20" s="96">
        <v>5833.6</v>
      </c>
      <c r="CJ20" s="96">
        <v>52890.399999999994</v>
      </c>
      <c r="CK20" s="96">
        <v>26511.800000000003</v>
      </c>
      <c r="CL20" s="96">
        <v>25983.100000000006</v>
      </c>
      <c r="CM20" s="96">
        <v>208.5</v>
      </c>
      <c r="CN20" s="96">
        <v>187</v>
      </c>
      <c r="CO20" s="96">
        <v>19810.200000000012</v>
      </c>
      <c r="CP20" s="96">
        <v>11016</v>
      </c>
      <c r="CQ20" s="96">
        <v>8794.2000000000044</v>
      </c>
      <c r="CR20" s="96">
        <v>16280.100000000002</v>
      </c>
      <c r="CS20" s="96">
        <v>2599.7000000000007</v>
      </c>
      <c r="CT20" s="96">
        <v>13680.399999999998</v>
      </c>
      <c r="CU20" s="96">
        <v>10.399999999999999</v>
      </c>
      <c r="CV20" s="96">
        <v>13443.700000000004</v>
      </c>
      <c r="CW20" s="96">
        <v>35.200000000000003</v>
      </c>
      <c r="CX20" s="96">
        <v>191.09999999999997</v>
      </c>
      <c r="CY20" s="96">
        <v>0</v>
      </c>
      <c r="CZ20" s="96">
        <v>0</v>
      </c>
      <c r="DA20" s="96">
        <v>28076.799999999988</v>
      </c>
      <c r="DB20" s="96">
        <v>24546.70000000007</v>
      </c>
      <c r="DC20" s="96">
        <v>8266.5999999999767</v>
      </c>
      <c r="DD20" s="96">
        <v>5.9832009999999991E-2</v>
      </c>
      <c r="DE20" s="96">
        <v>0</v>
      </c>
      <c r="DF20" s="96">
        <v>0</v>
      </c>
      <c r="DG20" s="96">
        <v>0</v>
      </c>
      <c r="DH20" s="96">
        <v>0</v>
      </c>
    </row>
    <row r="21" spans="2:112" x14ac:dyDescent="0.25">
      <c r="B21">
        <v>2007</v>
      </c>
      <c r="C21">
        <v>6</v>
      </c>
      <c r="D21" t="s">
        <v>516</v>
      </c>
      <c r="E21" s="3">
        <v>39234</v>
      </c>
      <c r="F21" s="96">
        <v>969671.71</v>
      </c>
      <c r="G21" s="96">
        <v>969576.71</v>
      </c>
      <c r="H21" s="96">
        <v>928811.3</v>
      </c>
      <c r="I21" s="96">
        <v>297094.10000000003</v>
      </c>
      <c r="J21" s="96">
        <v>57958.3</v>
      </c>
      <c r="K21" s="96">
        <v>2305.3000000000002</v>
      </c>
      <c r="L21" s="96">
        <v>180922.7</v>
      </c>
      <c r="M21" s="96">
        <v>55907.8</v>
      </c>
      <c r="N21" s="96">
        <v>235445.3</v>
      </c>
      <c r="O21" s="96">
        <v>181794.6</v>
      </c>
      <c r="P21" s="96">
        <v>9722.2999999999993</v>
      </c>
      <c r="Q21" s="96">
        <v>204755</v>
      </c>
      <c r="R21" s="96">
        <v>40765.410000000003</v>
      </c>
      <c r="S21" s="96">
        <v>18470.7</v>
      </c>
      <c r="T21" s="96">
        <v>11087</v>
      </c>
      <c r="U21" s="96">
        <v>11207.71</v>
      </c>
      <c r="V21" s="96">
        <v>95</v>
      </c>
      <c r="W21" s="96">
        <v>929872.1</v>
      </c>
      <c r="X21" s="96">
        <v>876449.4</v>
      </c>
      <c r="Y21" s="96">
        <v>329473.90000000002</v>
      </c>
      <c r="Z21" s="96">
        <v>275236.90000000002</v>
      </c>
      <c r="AA21" s="96">
        <v>54237</v>
      </c>
      <c r="AB21" s="96">
        <v>24762</v>
      </c>
      <c r="AC21" s="96">
        <v>297140.90000000002</v>
      </c>
      <c r="AD21" s="96">
        <v>155174.29999999999</v>
      </c>
      <c r="AE21" s="96">
        <v>138516.79999999999</v>
      </c>
      <c r="AF21" s="96">
        <v>1644.7</v>
      </c>
      <c r="AG21" s="96">
        <v>1805.1</v>
      </c>
      <c r="AH21" s="96">
        <v>225072.6</v>
      </c>
      <c r="AI21" s="96">
        <v>180978.5</v>
      </c>
      <c r="AJ21" s="96">
        <v>44094.1</v>
      </c>
      <c r="AK21" s="96">
        <v>53422.7</v>
      </c>
      <c r="AL21" s="96">
        <v>11621.8</v>
      </c>
      <c r="AM21" s="96">
        <v>41800.9</v>
      </c>
      <c r="AN21" s="96">
        <v>61.5</v>
      </c>
      <c r="AO21" s="96">
        <v>41381.199999999997</v>
      </c>
      <c r="AP21" s="96">
        <v>42.3</v>
      </c>
      <c r="AQ21" s="96">
        <v>315.89999999999998</v>
      </c>
      <c r="AR21" s="96">
        <v>0</v>
      </c>
      <c r="AS21" s="96">
        <v>0</v>
      </c>
      <c r="AT21" s="96">
        <v>264872.20999999996</v>
      </c>
      <c r="AU21" s="96">
        <v>93127.309999999939</v>
      </c>
      <c r="AV21" s="96">
        <v>39799.609999999986</v>
      </c>
      <c r="AW21" s="96">
        <v>0.28806166</v>
      </c>
      <c r="AX21" s="96">
        <v>0</v>
      </c>
      <c r="AY21" s="96">
        <v>0</v>
      </c>
      <c r="AZ21" s="96">
        <v>0</v>
      </c>
      <c r="BA21" s="96">
        <v>0</v>
      </c>
      <c r="BB21" s="96">
        <v>138163.5098541055</v>
      </c>
      <c r="BC21" s="96">
        <v>4340390</v>
      </c>
      <c r="BI21">
        <v>2007</v>
      </c>
      <c r="BJ21">
        <v>6</v>
      </c>
      <c r="BK21" t="s">
        <v>516</v>
      </c>
      <c r="BL21" s="3">
        <v>39234</v>
      </c>
      <c r="BM21" s="96">
        <v>162636.60999999999</v>
      </c>
      <c r="BN21" s="96">
        <v>162596.60999999999</v>
      </c>
      <c r="BO21" s="96">
        <v>149769.40000000002</v>
      </c>
      <c r="BP21" s="96">
        <v>43914.000000000058</v>
      </c>
      <c r="BQ21" s="96">
        <v>9556.8000000000029</v>
      </c>
      <c r="BR21" s="96">
        <v>249</v>
      </c>
      <c r="BS21" s="96">
        <v>28751.700000000012</v>
      </c>
      <c r="BT21" s="96">
        <v>5356.5</v>
      </c>
      <c r="BU21" s="96">
        <v>46884</v>
      </c>
      <c r="BV21" s="96">
        <v>26569.100000000006</v>
      </c>
      <c r="BW21" s="96">
        <v>1528</v>
      </c>
      <c r="BX21" s="96">
        <v>30874.299999999988</v>
      </c>
      <c r="BY21" s="96">
        <v>12827.210000000003</v>
      </c>
      <c r="BZ21" s="96">
        <v>2747.1000000000004</v>
      </c>
      <c r="CA21" s="96">
        <v>5968.9</v>
      </c>
      <c r="CB21" s="96">
        <v>4111.2099999999991</v>
      </c>
      <c r="CC21" s="96">
        <v>40</v>
      </c>
      <c r="CD21" s="96">
        <v>133572.29999999993</v>
      </c>
      <c r="CE21" s="96">
        <v>122681.40000000002</v>
      </c>
      <c r="CF21" s="96">
        <v>54560.200000000012</v>
      </c>
      <c r="CG21" s="96">
        <v>45765.000000000029</v>
      </c>
      <c r="CH21" s="96">
        <v>8795.1999999999971</v>
      </c>
      <c r="CI21" s="96">
        <v>5885.5</v>
      </c>
      <c r="CJ21" s="96">
        <v>49362.100000000035</v>
      </c>
      <c r="CK21" s="96">
        <v>25632.799999999988</v>
      </c>
      <c r="CL21" s="96">
        <v>23109.199999999983</v>
      </c>
      <c r="CM21" s="96">
        <v>127.40000000000009</v>
      </c>
      <c r="CN21" s="96">
        <v>492.69999999999982</v>
      </c>
      <c r="CO21" s="96">
        <v>12873.600000000006</v>
      </c>
      <c r="CP21" s="96">
        <v>12250.399999999994</v>
      </c>
      <c r="CQ21" s="96">
        <v>623.19999999999709</v>
      </c>
      <c r="CR21" s="96">
        <v>10890.899999999994</v>
      </c>
      <c r="CS21" s="96">
        <v>2887.1999999999989</v>
      </c>
      <c r="CT21" s="96">
        <v>8003.7000000000044</v>
      </c>
      <c r="CU21" s="96">
        <v>10.200000000000003</v>
      </c>
      <c r="CV21" s="96">
        <v>7946.3999999999942</v>
      </c>
      <c r="CW21" s="96">
        <v>7.0999999999999943</v>
      </c>
      <c r="CX21" s="96">
        <v>40</v>
      </c>
      <c r="CY21" s="96">
        <v>0</v>
      </c>
      <c r="CZ21" s="96">
        <v>0</v>
      </c>
      <c r="DA21" s="96">
        <v>41937.910000000033</v>
      </c>
      <c r="DB21" s="96">
        <v>39915.209999999963</v>
      </c>
      <c r="DC21" s="96">
        <v>29064.310000000056</v>
      </c>
      <c r="DD21" s="96">
        <v>0.21036168999999999</v>
      </c>
      <c r="DE21" s="96">
        <v>0</v>
      </c>
      <c r="DF21" s="96">
        <v>0</v>
      </c>
      <c r="DG21" s="96">
        <v>0</v>
      </c>
      <c r="DH21" s="96">
        <v>0</v>
      </c>
    </row>
    <row r="22" spans="2:112" x14ac:dyDescent="0.25">
      <c r="B22">
        <v>2007</v>
      </c>
      <c r="C22">
        <v>7</v>
      </c>
      <c r="D22" t="s">
        <v>517</v>
      </c>
      <c r="E22" s="3">
        <v>39264</v>
      </c>
      <c r="F22" s="96">
        <v>1148745.1100000001</v>
      </c>
      <c r="G22" s="96">
        <v>1148590.9099999999</v>
      </c>
      <c r="H22" s="96">
        <v>1101908.6000000001</v>
      </c>
      <c r="I22" s="96">
        <v>356136.8</v>
      </c>
      <c r="J22" s="96">
        <v>69291.899999999994</v>
      </c>
      <c r="K22" s="96">
        <v>2500.6999999999998</v>
      </c>
      <c r="L22" s="96">
        <v>216379</v>
      </c>
      <c r="M22" s="96">
        <v>67965.2</v>
      </c>
      <c r="N22" s="96">
        <v>284684.5</v>
      </c>
      <c r="O22" s="96">
        <v>212271.3</v>
      </c>
      <c r="P22" s="96">
        <v>11234.7</v>
      </c>
      <c r="Q22" s="96">
        <v>237581.3</v>
      </c>
      <c r="R22" s="96">
        <v>46682.31</v>
      </c>
      <c r="S22" s="96">
        <v>21937.7</v>
      </c>
      <c r="T22" s="96">
        <v>12057.4</v>
      </c>
      <c r="U22" s="96">
        <v>12687.21</v>
      </c>
      <c r="V22" s="96">
        <v>154.19999999999999</v>
      </c>
      <c r="W22" s="96">
        <v>1096326.7</v>
      </c>
      <c r="X22" s="96">
        <v>1023187.8</v>
      </c>
      <c r="Y22" s="96">
        <v>377969.2</v>
      </c>
      <c r="Z22" s="96">
        <v>315550.09999999998</v>
      </c>
      <c r="AA22" s="96">
        <v>62419.1</v>
      </c>
      <c r="AB22" s="96">
        <v>30049.200000000001</v>
      </c>
      <c r="AC22" s="96">
        <v>346578.3</v>
      </c>
      <c r="AD22" s="96">
        <v>181109.1</v>
      </c>
      <c r="AE22" s="96">
        <v>161273.79999999999</v>
      </c>
      <c r="AF22" s="96">
        <v>1771.3</v>
      </c>
      <c r="AG22" s="96">
        <v>2424.1</v>
      </c>
      <c r="AH22" s="96">
        <v>268591.09999999998</v>
      </c>
      <c r="AI22" s="96">
        <v>202480.3</v>
      </c>
      <c r="AJ22" s="96">
        <v>66110.8</v>
      </c>
      <c r="AK22" s="96">
        <v>73138.899999999994</v>
      </c>
      <c r="AL22" s="96">
        <v>14857.6</v>
      </c>
      <c r="AM22" s="96">
        <v>58281.3</v>
      </c>
      <c r="AN22" s="96">
        <v>73.3</v>
      </c>
      <c r="AO22" s="96">
        <v>57783.6</v>
      </c>
      <c r="AP22" s="96">
        <v>49.3</v>
      </c>
      <c r="AQ22" s="96">
        <v>375.1</v>
      </c>
      <c r="AR22" s="96">
        <v>0</v>
      </c>
      <c r="AS22" s="96">
        <v>0</v>
      </c>
      <c r="AT22" s="96">
        <v>321009.51000000013</v>
      </c>
      <c r="AU22" s="96">
        <v>125403.10999999987</v>
      </c>
      <c r="AV22" s="96">
        <v>52418.410000000149</v>
      </c>
      <c r="AW22" s="96">
        <v>0.37939402999999999</v>
      </c>
      <c r="AX22" s="96">
        <v>0</v>
      </c>
      <c r="AY22" s="96">
        <v>0</v>
      </c>
      <c r="AZ22" s="96">
        <v>0</v>
      </c>
      <c r="BA22" s="96">
        <v>0</v>
      </c>
      <c r="BB22" s="96">
        <v>138163.50773890709</v>
      </c>
      <c r="BC22" s="96">
        <v>4340390</v>
      </c>
      <c r="BI22">
        <v>2007</v>
      </c>
      <c r="BJ22">
        <v>7</v>
      </c>
      <c r="BK22" t="s">
        <v>517</v>
      </c>
      <c r="BL22" s="3">
        <v>39264</v>
      </c>
      <c r="BM22" s="96">
        <v>179073.40000000014</v>
      </c>
      <c r="BN22" s="96">
        <v>179014.19999999995</v>
      </c>
      <c r="BO22" s="96">
        <v>173097.30000000005</v>
      </c>
      <c r="BP22" s="96">
        <v>59042.699999999953</v>
      </c>
      <c r="BQ22" s="96">
        <v>11333.599999999991</v>
      </c>
      <c r="BR22" s="96">
        <v>195.39999999999964</v>
      </c>
      <c r="BS22" s="96">
        <v>35456.299999999988</v>
      </c>
      <c r="BT22" s="96">
        <v>12057.399999999994</v>
      </c>
      <c r="BU22" s="96">
        <v>49239.200000000012</v>
      </c>
      <c r="BV22" s="96">
        <v>30476.699999999983</v>
      </c>
      <c r="BW22" s="96">
        <v>1512.4000000000015</v>
      </c>
      <c r="BX22" s="96">
        <v>32826.299999999988</v>
      </c>
      <c r="BY22" s="96">
        <v>5916.8999999999942</v>
      </c>
      <c r="BZ22" s="96">
        <v>3467</v>
      </c>
      <c r="CA22" s="96">
        <v>970.39999999999964</v>
      </c>
      <c r="CB22" s="96">
        <v>1479.5</v>
      </c>
      <c r="CC22" s="96">
        <v>59.199999999999989</v>
      </c>
      <c r="CD22" s="96">
        <v>166454.59999999998</v>
      </c>
      <c r="CE22" s="96">
        <v>146738.40000000002</v>
      </c>
      <c r="CF22" s="96">
        <v>48495.299999999988</v>
      </c>
      <c r="CG22" s="96">
        <v>40313.199999999953</v>
      </c>
      <c r="CH22" s="96">
        <v>8182.0999999999985</v>
      </c>
      <c r="CI22" s="96">
        <v>5287.2000000000007</v>
      </c>
      <c r="CJ22" s="96">
        <v>49437.399999999965</v>
      </c>
      <c r="CK22" s="96">
        <v>25934.800000000017</v>
      </c>
      <c r="CL22" s="96">
        <v>22757</v>
      </c>
      <c r="CM22" s="96">
        <v>126.59999999999991</v>
      </c>
      <c r="CN22" s="96">
        <v>619</v>
      </c>
      <c r="CO22" s="96">
        <v>43518.499999999971</v>
      </c>
      <c r="CP22" s="96">
        <v>21501.799999999988</v>
      </c>
      <c r="CQ22" s="96">
        <v>22016.700000000004</v>
      </c>
      <c r="CR22" s="96">
        <v>19716.199999999997</v>
      </c>
      <c r="CS22" s="96">
        <v>3235.8000000000011</v>
      </c>
      <c r="CT22" s="96">
        <v>16480.400000000001</v>
      </c>
      <c r="CU22" s="96">
        <v>11.799999999999997</v>
      </c>
      <c r="CV22" s="96">
        <v>16402.400000000001</v>
      </c>
      <c r="CW22" s="96">
        <v>7</v>
      </c>
      <c r="CX22" s="96">
        <v>59.200000000000045</v>
      </c>
      <c r="CY22" s="96">
        <v>0</v>
      </c>
      <c r="CZ22" s="96">
        <v>0</v>
      </c>
      <c r="DA22" s="96">
        <v>56137.300000000163</v>
      </c>
      <c r="DB22" s="96">
        <v>32275.79999999993</v>
      </c>
      <c r="DC22" s="96">
        <v>12618.800000000163</v>
      </c>
      <c r="DD22" s="96">
        <v>9.1332369999999996E-2</v>
      </c>
      <c r="DE22" s="96">
        <v>0</v>
      </c>
      <c r="DF22" s="96">
        <v>0</v>
      </c>
      <c r="DG22" s="96">
        <v>0</v>
      </c>
      <c r="DH22" s="96">
        <v>0</v>
      </c>
    </row>
    <row r="23" spans="2:112" x14ac:dyDescent="0.25">
      <c r="B23">
        <v>2007</v>
      </c>
      <c r="C23">
        <v>8</v>
      </c>
      <c r="D23" t="s">
        <v>518</v>
      </c>
      <c r="E23" s="3">
        <v>39295</v>
      </c>
      <c r="F23" s="96">
        <v>1298232.1100000001</v>
      </c>
      <c r="G23" s="96">
        <v>1298077.9099999999</v>
      </c>
      <c r="H23" s="96">
        <v>1244641</v>
      </c>
      <c r="I23" s="96">
        <v>417432.4</v>
      </c>
      <c r="J23" s="96">
        <v>81246.100000000006</v>
      </c>
      <c r="K23" s="96">
        <v>2694.8</v>
      </c>
      <c r="L23" s="96">
        <v>253376</v>
      </c>
      <c r="M23" s="96">
        <v>80115.5</v>
      </c>
      <c r="N23" s="96">
        <v>301186.5</v>
      </c>
      <c r="O23" s="96">
        <v>242450.2</v>
      </c>
      <c r="P23" s="96">
        <v>12902</v>
      </c>
      <c r="Q23" s="96">
        <v>270669.90000000002</v>
      </c>
      <c r="R23" s="96">
        <v>53436.909999999996</v>
      </c>
      <c r="S23" s="96">
        <v>24985.8</v>
      </c>
      <c r="T23" s="96">
        <v>12674.8</v>
      </c>
      <c r="U23" s="96">
        <v>15776.31</v>
      </c>
      <c r="V23" s="96">
        <v>154.19999999999999</v>
      </c>
      <c r="W23" s="96">
        <v>1238282.5</v>
      </c>
      <c r="X23" s="96">
        <v>1151632.6000000001</v>
      </c>
      <c r="Y23" s="96">
        <v>429957.2</v>
      </c>
      <c r="Z23" s="96">
        <v>358589.4</v>
      </c>
      <c r="AA23" s="96">
        <v>71367.8</v>
      </c>
      <c r="AB23" s="96">
        <v>35624.5</v>
      </c>
      <c r="AC23" s="96">
        <v>394836.5</v>
      </c>
      <c r="AD23" s="96">
        <v>207256.4</v>
      </c>
      <c r="AE23" s="96">
        <v>183215.6</v>
      </c>
      <c r="AF23" s="96">
        <v>1849.3</v>
      </c>
      <c r="AG23" s="96">
        <v>2515.1999999999998</v>
      </c>
      <c r="AH23" s="96">
        <v>291214.40000000002</v>
      </c>
      <c r="AI23" s="96">
        <v>218655.7</v>
      </c>
      <c r="AJ23" s="96">
        <v>72558.7</v>
      </c>
      <c r="AK23" s="96">
        <v>86649.9</v>
      </c>
      <c r="AL23" s="96">
        <v>17708.3</v>
      </c>
      <c r="AM23" s="96">
        <v>68941.600000000006</v>
      </c>
      <c r="AN23" s="96">
        <v>76.599999999999994</v>
      </c>
      <c r="AO23" s="96">
        <v>68433.600000000006</v>
      </c>
      <c r="AP23" s="96">
        <v>56.3</v>
      </c>
      <c r="AQ23" s="96">
        <v>375.1</v>
      </c>
      <c r="AR23" s="96">
        <v>0</v>
      </c>
      <c r="AS23" s="96">
        <v>0</v>
      </c>
      <c r="AT23" s="96">
        <v>351164.01000000013</v>
      </c>
      <c r="AU23" s="96">
        <v>146445.30999999982</v>
      </c>
      <c r="AV23" s="96">
        <v>59949.610000000102</v>
      </c>
      <c r="AW23" s="96">
        <v>0.43390336000000002</v>
      </c>
      <c r="AX23" s="96">
        <v>0</v>
      </c>
      <c r="AY23" s="96">
        <v>0</v>
      </c>
      <c r="AZ23" s="96">
        <v>0</v>
      </c>
      <c r="BA23" s="96">
        <v>0</v>
      </c>
      <c r="BB23" s="96">
        <v>138163.50719201643</v>
      </c>
      <c r="BC23" s="96">
        <v>4340390</v>
      </c>
      <c r="BI23">
        <v>2007</v>
      </c>
      <c r="BJ23">
        <v>8</v>
      </c>
      <c r="BK23" t="s">
        <v>518</v>
      </c>
      <c r="BL23" s="3">
        <v>39295</v>
      </c>
      <c r="BM23" s="96">
        <v>149487</v>
      </c>
      <c r="BN23" s="96">
        <v>149487</v>
      </c>
      <c r="BO23" s="96">
        <v>142732.39999999991</v>
      </c>
      <c r="BP23" s="96">
        <v>61295.600000000035</v>
      </c>
      <c r="BQ23" s="96">
        <v>11954.200000000012</v>
      </c>
      <c r="BR23" s="96">
        <v>194.10000000000036</v>
      </c>
      <c r="BS23" s="96">
        <v>36997</v>
      </c>
      <c r="BT23" s="96">
        <v>12150.300000000003</v>
      </c>
      <c r="BU23" s="96">
        <v>16502</v>
      </c>
      <c r="BV23" s="96">
        <v>30178.900000000023</v>
      </c>
      <c r="BW23" s="96">
        <v>1667.2999999999993</v>
      </c>
      <c r="BX23" s="96">
        <v>33088.600000000035</v>
      </c>
      <c r="BY23" s="96">
        <v>6754.5999999999985</v>
      </c>
      <c r="BZ23" s="96">
        <v>3048.0999999999985</v>
      </c>
      <c r="CA23" s="96">
        <v>617.39999999999964</v>
      </c>
      <c r="CB23" s="96">
        <v>3089.1000000000004</v>
      </c>
      <c r="CC23" s="96">
        <v>0</v>
      </c>
      <c r="CD23" s="96">
        <v>141955.80000000005</v>
      </c>
      <c r="CE23" s="96">
        <v>128444.80000000005</v>
      </c>
      <c r="CF23" s="96">
        <v>51988</v>
      </c>
      <c r="CG23" s="96">
        <v>43039.300000000047</v>
      </c>
      <c r="CH23" s="96">
        <v>8948.7000000000044</v>
      </c>
      <c r="CI23" s="96">
        <v>5575.2999999999993</v>
      </c>
      <c r="CJ23" s="96">
        <v>48258.200000000012</v>
      </c>
      <c r="CK23" s="96">
        <v>26147.299999999988</v>
      </c>
      <c r="CL23" s="96">
        <v>21941.800000000017</v>
      </c>
      <c r="CM23" s="96">
        <v>78</v>
      </c>
      <c r="CN23" s="96">
        <v>91.099999999999909</v>
      </c>
      <c r="CO23" s="96">
        <v>22623.300000000047</v>
      </c>
      <c r="CP23" s="96">
        <v>16175.400000000023</v>
      </c>
      <c r="CQ23" s="96">
        <v>6447.8999999999942</v>
      </c>
      <c r="CR23" s="96">
        <v>13511</v>
      </c>
      <c r="CS23" s="96">
        <v>2850.6999999999989</v>
      </c>
      <c r="CT23" s="96">
        <v>10660.300000000003</v>
      </c>
      <c r="CU23" s="96">
        <v>3.2999999999999972</v>
      </c>
      <c r="CV23" s="96">
        <v>10650.000000000007</v>
      </c>
      <c r="CW23" s="96">
        <v>7</v>
      </c>
      <c r="CX23" s="96">
        <v>0</v>
      </c>
      <c r="CY23" s="96">
        <v>0</v>
      </c>
      <c r="CZ23" s="96">
        <v>0</v>
      </c>
      <c r="DA23" s="96">
        <v>30154.5</v>
      </c>
      <c r="DB23" s="96">
        <v>21042.199999999953</v>
      </c>
      <c r="DC23" s="96">
        <v>7531.1999999999534</v>
      </c>
      <c r="DD23" s="96">
        <v>5.4509330000000022E-2</v>
      </c>
      <c r="DE23" s="96">
        <v>0</v>
      </c>
      <c r="DF23" s="96">
        <v>0</v>
      </c>
      <c r="DG23" s="96">
        <v>0</v>
      </c>
      <c r="DH23" s="96">
        <v>0</v>
      </c>
    </row>
    <row r="24" spans="2:112" x14ac:dyDescent="0.25">
      <c r="B24">
        <v>2007</v>
      </c>
      <c r="C24">
        <v>9</v>
      </c>
      <c r="D24" t="s">
        <v>519</v>
      </c>
      <c r="E24" s="3">
        <v>39326</v>
      </c>
      <c r="F24" s="96">
        <v>1452808.61</v>
      </c>
      <c r="G24" s="96">
        <v>1452649.71</v>
      </c>
      <c r="H24" s="96">
        <v>1394183.5</v>
      </c>
      <c r="I24" s="96">
        <v>473760.50000000006</v>
      </c>
      <c r="J24" s="96">
        <v>92335.6</v>
      </c>
      <c r="K24" s="96">
        <v>2909.8</v>
      </c>
      <c r="L24" s="96">
        <v>287906.40000000002</v>
      </c>
      <c r="M24" s="96">
        <v>90608.7</v>
      </c>
      <c r="N24" s="96">
        <v>330846.40000000002</v>
      </c>
      <c r="O24" s="96">
        <v>273834.7</v>
      </c>
      <c r="P24" s="96">
        <v>14750</v>
      </c>
      <c r="Q24" s="96">
        <v>300991.90000000002</v>
      </c>
      <c r="R24" s="96">
        <v>58466.210000000006</v>
      </c>
      <c r="S24" s="96">
        <v>28457.599999999999</v>
      </c>
      <c r="T24" s="96">
        <v>13499.2</v>
      </c>
      <c r="U24" s="96">
        <v>16509.41</v>
      </c>
      <c r="V24" s="96">
        <v>158.9</v>
      </c>
      <c r="W24" s="96">
        <v>1454713.4</v>
      </c>
      <c r="X24" s="96">
        <v>1351520.1</v>
      </c>
      <c r="Y24" s="96">
        <v>509797</v>
      </c>
      <c r="Z24" s="96">
        <v>430031.5</v>
      </c>
      <c r="AA24" s="96">
        <v>79765.5</v>
      </c>
      <c r="AB24" s="96">
        <v>40680.9</v>
      </c>
      <c r="AC24" s="96">
        <v>446258.8</v>
      </c>
      <c r="AD24" s="96">
        <v>236190.5</v>
      </c>
      <c r="AE24" s="96">
        <v>205149.2</v>
      </c>
      <c r="AF24" s="96">
        <v>1991.7</v>
      </c>
      <c r="AG24" s="96">
        <v>2927.4</v>
      </c>
      <c r="AH24" s="96">
        <v>354783.4</v>
      </c>
      <c r="AI24" s="96">
        <v>276908.40000000002</v>
      </c>
      <c r="AJ24" s="96">
        <v>77875</v>
      </c>
      <c r="AK24" s="96">
        <v>103193.3</v>
      </c>
      <c r="AL24" s="96">
        <v>20212.5</v>
      </c>
      <c r="AM24" s="96">
        <v>82980.800000000003</v>
      </c>
      <c r="AN24" s="96">
        <v>99.2</v>
      </c>
      <c r="AO24" s="96">
        <v>82352</v>
      </c>
      <c r="AP24" s="96">
        <v>63.4</v>
      </c>
      <c r="AQ24" s="96">
        <v>466.2</v>
      </c>
      <c r="AR24" s="96">
        <v>0</v>
      </c>
      <c r="AS24" s="96">
        <v>0</v>
      </c>
      <c r="AT24" s="96">
        <v>352878.6100000001</v>
      </c>
      <c r="AU24" s="96">
        <v>101129.60999999987</v>
      </c>
      <c r="AV24" s="96">
        <v>-1904.7899999998044</v>
      </c>
      <c r="AW24" s="96">
        <v>-1.378649E-2</v>
      </c>
      <c r="AX24" s="96">
        <v>0</v>
      </c>
      <c r="AY24" s="96">
        <v>0</v>
      </c>
      <c r="AZ24" s="96">
        <v>0</v>
      </c>
      <c r="BA24" s="96">
        <v>0</v>
      </c>
      <c r="BB24" s="96">
        <v>138163.52095419532</v>
      </c>
      <c r="BC24" s="96">
        <v>4340390</v>
      </c>
      <c r="BI24">
        <v>2007</v>
      </c>
      <c r="BJ24">
        <v>9</v>
      </c>
      <c r="BK24" t="s">
        <v>519</v>
      </c>
      <c r="BL24" s="3">
        <v>39326</v>
      </c>
      <c r="BM24" s="96">
        <v>154576.5</v>
      </c>
      <c r="BN24" s="96">
        <v>154571.80000000005</v>
      </c>
      <c r="BO24" s="96">
        <v>149542.5</v>
      </c>
      <c r="BP24" s="96">
        <v>56328.100000000035</v>
      </c>
      <c r="BQ24" s="96">
        <v>11089.5</v>
      </c>
      <c r="BR24" s="96">
        <v>215</v>
      </c>
      <c r="BS24" s="96">
        <v>34530.400000000023</v>
      </c>
      <c r="BT24" s="96">
        <v>10493.199999999997</v>
      </c>
      <c r="BU24" s="96">
        <v>29659.900000000023</v>
      </c>
      <c r="BV24" s="96">
        <v>31384.5</v>
      </c>
      <c r="BW24" s="96">
        <v>1848</v>
      </c>
      <c r="BX24" s="96">
        <v>30322</v>
      </c>
      <c r="BY24" s="96">
        <v>5029.3000000000102</v>
      </c>
      <c r="BZ24" s="96">
        <v>3471.7999999999993</v>
      </c>
      <c r="CA24" s="96">
        <v>824.40000000000146</v>
      </c>
      <c r="CB24" s="96">
        <v>733.10000000000036</v>
      </c>
      <c r="CC24" s="96">
        <v>4.7000000000000171</v>
      </c>
      <c r="CD24" s="96">
        <v>216430.89999999991</v>
      </c>
      <c r="CE24" s="96">
        <v>199887.5</v>
      </c>
      <c r="CF24" s="96">
        <v>79839.799999999988</v>
      </c>
      <c r="CG24" s="96">
        <v>71442.099999999977</v>
      </c>
      <c r="CH24" s="96">
        <v>8397.6999999999971</v>
      </c>
      <c r="CI24" s="96">
        <v>5056.4000000000015</v>
      </c>
      <c r="CJ24" s="96">
        <v>51422.299999999988</v>
      </c>
      <c r="CK24" s="96">
        <v>28934.100000000006</v>
      </c>
      <c r="CL24" s="96">
        <v>21933.600000000006</v>
      </c>
      <c r="CM24" s="96">
        <v>142.40000000000009</v>
      </c>
      <c r="CN24" s="96">
        <v>412.20000000000027</v>
      </c>
      <c r="CO24" s="96">
        <v>63569</v>
      </c>
      <c r="CP24" s="96">
        <v>58252.700000000012</v>
      </c>
      <c r="CQ24" s="96">
        <v>5316.3000000000029</v>
      </c>
      <c r="CR24" s="96">
        <v>16543.400000000009</v>
      </c>
      <c r="CS24" s="96">
        <v>2504.2000000000007</v>
      </c>
      <c r="CT24" s="96">
        <v>14039.199999999997</v>
      </c>
      <c r="CU24" s="96">
        <v>22.600000000000009</v>
      </c>
      <c r="CV24" s="96">
        <v>13918.399999999994</v>
      </c>
      <c r="CW24" s="96">
        <v>7.1000000000000014</v>
      </c>
      <c r="CX24" s="96">
        <v>91.099999999999966</v>
      </c>
      <c r="CY24" s="96">
        <v>0</v>
      </c>
      <c r="CZ24" s="96">
        <v>0</v>
      </c>
      <c r="DA24" s="96">
        <v>1714.5999999999767</v>
      </c>
      <c r="DB24" s="96">
        <v>-45315.699999999953</v>
      </c>
      <c r="DC24" s="96">
        <v>-61854.399999999907</v>
      </c>
      <c r="DD24" s="96">
        <v>-0.44768985</v>
      </c>
      <c r="DE24" s="96">
        <v>0</v>
      </c>
      <c r="DF24" s="96">
        <v>0</v>
      </c>
      <c r="DG24" s="96">
        <v>0</v>
      </c>
      <c r="DH24" s="96">
        <v>0</v>
      </c>
    </row>
    <row r="25" spans="2:112" x14ac:dyDescent="0.25">
      <c r="B25">
        <v>2007</v>
      </c>
      <c r="C25">
        <v>10</v>
      </c>
      <c r="D25" t="s">
        <v>520</v>
      </c>
      <c r="E25" s="3">
        <v>39356</v>
      </c>
      <c r="F25" s="96">
        <v>1645527.31</v>
      </c>
      <c r="G25" s="96">
        <v>1645368.41</v>
      </c>
      <c r="H25" s="96">
        <v>1582161.5</v>
      </c>
      <c r="I25" s="96">
        <v>540429.10000000009</v>
      </c>
      <c r="J25" s="96">
        <v>105939.3</v>
      </c>
      <c r="K25" s="96">
        <v>3085.4</v>
      </c>
      <c r="L25" s="96">
        <v>328209.90000000002</v>
      </c>
      <c r="M25" s="96">
        <v>103194.5</v>
      </c>
      <c r="N25" s="96">
        <v>392990.5</v>
      </c>
      <c r="O25" s="96">
        <v>304524.79999999999</v>
      </c>
      <c r="P25" s="96">
        <v>16546.900000000001</v>
      </c>
      <c r="Q25" s="96">
        <v>327670.2</v>
      </c>
      <c r="R25" s="96">
        <v>63206.91</v>
      </c>
      <c r="S25" s="96">
        <v>31806.799999999999</v>
      </c>
      <c r="T25" s="96">
        <v>14568.8</v>
      </c>
      <c r="U25" s="96">
        <v>16831.310000000001</v>
      </c>
      <c r="V25" s="96">
        <v>158.9</v>
      </c>
      <c r="W25" s="96">
        <v>1624497.6</v>
      </c>
      <c r="X25" s="96">
        <v>1507463.2</v>
      </c>
      <c r="Y25" s="96">
        <v>567248.69999999995</v>
      </c>
      <c r="Z25" s="96">
        <v>473028.1</v>
      </c>
      <c r="AA25" s="96">
        <v>94220.6</v>
      </c>
      <c r="AB25" s="96">
        <v>46972.1</v>
      </c>
      <c r="AC25" s="96">
        <v>501339.9</v>
      </c>
      <c r="AD25" s="96">
        <v>265800.7</v>
      </c>
      <c r="AE25" s="96">
        <v>230373.8</v>
      </c>
      <c r="AF25" s="96">
        <v>2238</v>
      </c>
      <c r="AG25" s="96">
        <v>2927.4</v>
      </c>
      <c r="AH25" s="96">
        <v>391902.5</v>
      </c>
      <c r="AI25" s="96">
        <v>313204.7</v>
      </c>
      <c r="AJ25" s="96">
        <v>78697.8</v>
      </c>
      <c r="AK25" s="96">
        <v>117034.4</v>
      </c>
      <c r="AL25" s="96">
        <v>23174.400000000001</v>
      </c>
      <c r="AM25" s="96">
        <v>93860</v>
      </c>
      <c r="AN25" s="96">
        <v>118</v>
      </c>
      <c r="AO25" s="96">
        <v>92875.1</v>
      </c>
      <c r="AP25" s="96">
        <v>70.400000000000006</v>
      </c>
      <c r="AQ25" s="96">
        <v>796.5</v>
      </c>
      <c r="AR25" s="96">
        <v>0</v>
      </c>
      <c r="AS25" s="96">
        <v>0</v>
      </c>
      <c r="AT25" s="96">
        <v>412932.20999999996</v>
      </c>
      <c r="AU25" s="96">
        <v>137905.20999999996</v>
      </c>
      <c r="AV25" s="96">
        <v>21029.709999999963</v>
      </c>
      <c r="AW25" s="96">
        <v>0.15220886</v>
      </c>
      <c r="AX25" s="96">
        <v>0</v>
      </c>
      <c r="AY25" s="96">
        <v>0</v>
      </c>
      <c r="AZ25" s="96">
        <v>0</v>
      </c>
      <c r="BA25" s="96">
        <v>0</v>
      </c>
      <c r="BB25" s="96">
        <v>138163.50769593808</v>
      </c>
      <c r="BC25" s="96">
        <v>4340390</v>
      </c>
      <c r="BI25">
        <v>2007</v>
      </c>
      <c r="BJ25">
        <v>10</v>
      </c>
      <c r="BK25" t="s">
        <v>520</v>
      </c>
      <c r="BL25" s="3">
        <v>39356</v>
      </c>
      <c r="BM25" s="96">
        <v>192718.69999999995</v>
      </c>
      <c r="BN25" s="96">
        <v>192718.69999999995</v>
      </c>
      <c r="BO25" s="96">
        <v>187978</v>
      </c>
      <c r="BP25" s="96">
        <v>66668.600000000035</v>
      </c>
      <c r="BQ25" s="96">
        <v>13603.699999999997</v>
      </c>
      <c r="BR25" s="96">
        <v>175.59999999999991</v>
      </c>
      <c r="BS25" s="96">
        <v>40303.5</v>
      </c>
      <c r="BT25" s="96">
        <v>12585.800000000003</v>
      </c>
      <c r="BU25" s="96">
        <v>62144.099999999977</v>
      </c>
      <c r="BV25" s="96">
        <v>30690.099999999977</v>
      </c>
      <c r="BW25" s="96">
        <v>1796.9000000000015</v>
      </c>
      <c r="BX25" s="96">
        <v>26678.299999999988</v>
      </c>
      <c r="BY25" s="96">
        <v>4740.6999999999971</v>
      </c>
      <c r="BZ25" s="96">
        <v>3349.2000000000007</v>
      </c>
      <c r="CA25" s="96">
        <v>1069.5999999999985</v>
      </c>
      <c r="CB25" s="96">
        <v>321.90000000000146</v>
      </c>
      <c r="CC25" s="96">
        <v>0</v>
      </c>
      <c r="CD25" s="96">
        <v>169784.20000000019</v>
      </c>
      <c r="CE25" s="96">
        <v>155943.09999999986</v>
      </c>
      <c r="CF25" s="96">
        <v>57451.699999999953</v>
      </c>
      <c r="CG25" s="96">
        <v>42996.599999999977</v>
      </c>
      <c r="CH25" s="96">
        <v>14455.100000000006</v>
      </c>
      <c r="CI25" s="96">
        <v>6291.1999999999971</v>
      </c>
      <c r="CJ25" s="96">
        <v>55081.100000000035</v>
      </c>
      <c r="CK25" s="96">
        <v>29610.200000000012</v>
      </c>
      <c r="CL25" s="96">
        <v>25224.599999999977</v>
      </c>
      <c r="CM25" s="96">
        <v>246.29999999999995</v>
      </c>
      <c r="CN25" s="96">
        <v>0</v>
      </c>
      <c r="CO25" s="96">
        <v>37119.099999999977</v>
      </c>
      <c r="CP25" s="96">
        <v>36296.299999999988</v>
      </c>
      <c r="CQ25" s="96">
        <v>822.80000000000291</v>
      </c>
      <c r="CR25" s="96">
        <v>13841.099999999991</v>
      </c>
      <c r="CS25" s="96">
        <v>2961.9000000000015</v>
      </c>
      <c r="CT25" s="96">
        <v>10879.199999999997</v>
      </c>
      <c r="CU25" s="96">
        <v>18.799999999999997</v>
      </c>
      <c r="CV25" s="96">
        <v>10523.100000000006</v>
      </c>
      <c r="CW25" s="96">
        <v>7.0000000000000071</v>
      </c>
      <c r="CX25" s="96">
        <v>330.3</v>
      </c>
      <c r="CY25" s="96">
        <v>0</v>
      </c>
      <c r="CZ25" s="96">
        <v>0</v>
      </c>
      <c r="DA25" s="96">
        <v>60053.59999999986</v>
      </c>
      <c r="DB25" s="96">
        <v>36775.600000000093</v>
      </c>
      <c r="DC25" s="96">
        <v>22934.499999999767</v>
      </c>
      <c r="DD25" s="96">
        <v>0.16599535000000001</v>
      </c>
      <c r="DE25" s="96">
        <v>0</v>
      </c>
      <c r="DF25" s="96">
        <v>0</v>
      </c>
      <c r="DG25" s="96">
        <v>0</v>
      </c>
      <c r="DH25" s="96">
        <v>0</v>
      </c>
    </row>
    <row r="26" spans="2:112" x14ac:dyDescent="0.25">
      <c r="B26">
        <v>2007</v>
      </c>
      <c r="C26">
        <v>11</v>
      </c>
      <c r="D26" t="s">
        <v>521</v>
      </c>
      <c r="E26" s="3">
        <v>39387</v>
      </c>
      <c r="F26" s="96">
        <v>1813374.81</v>
      </c>
      <c r="G26" s="96">
        <v>1813165.91</v>
      </c>
      <c r="H26" s="96">
        <v>1744953.9</v>
      </c>
      <c r="I26" s="96">
        <v>615934.6</v>
      </c>
      <c r="J26" s="96">
        <v>121387.9</v>
      </c>
      <c r="K26" s="96">
        <v>3335.8</v>
      </c>
      <c r="L26" s="96">
        <v>373160.5</v>
      </c>
      <c r="M26" s="96">
        <v>118050.4</v>
      </c>
      <c r="N26" s="96">
        <v>416618.1</v>
      </c>
      <c r="O26" s="96">
        <v>336943.5</v>
      </c>
      <c r="P26" s="96">
        <v>18426.099999999999</v>
      </c>
      <c r="Q26" s="96">
        <v>357031.6</v>
      </c>
      <c r="R26" s="96">
        <v>68212.009999999995</v>
      </c>
      <c r="S26" s="96">
        <v>34567.699999999997</v>
      </c>
      <c r="T26" s="96">
        <v>15836</v>
      </c>
      <c r="U26" s="96">
        <v>17808.310000000001</v>
      </c>
      <c r="V26" s="96">
        <v>208.9</v>
      </c>
      <c r="W26" s="96">
        <v>1785579</v>
      </c>
      <c r="X26" s="96">
        <v>1647618.5</v>
      </c>
      <c r="Y26" s="96">
        <v>619246.30000000005</v>
      </c>
      <c r="Z26" s="96">
        <v>516093.7</v>
      </c>
      <c r="AA26" s="96">
        <v>103152.6</v>
      </c>
      <c r="AB26" s="96">
        <v>56923.4</v>
      </c>
      <c r="AC26" s="96">
        <v>562811.1</v>
      </c>
      <c r="AD26" s="96">
        <v>295049.7</v>
      </c>
      <c r="AE26" s="96">
        <v>262452.09999999998</v>
      </c>
      <c r="AF26" s="96">
        <v>2370</v>
      </c>
      <c r="AG26" s="96">
        <v>2939.3</v>
      </c>
      <c r="AH26" s="96">
        <v>408637.7</v>
      </c>
      <c r="AI26" s="96">
        <v>321093.90000000002</v>
      </c>
      <c r="AJ26" s="96">
        <v>87543.8</v>
      </c>
      <c r="AK26" s="96">
        <v>137960.5</v>
      </c>
      <c r="AL26" s="96">
        <v>27407.5</v>
      </c>
      <c r="AM26" s="96">
        <v>110553</v>
      </c>
      <c r="AN26" s="96">
        <v>335.4</v>
      </c>
      <c r="AO26" s="96">
        <v>109245.6</v>
      </c>
      <c r="AP26" s="96">
        <v>84.5</v>
      </c>
      <c r="AQ26" s="96">
        <v>887.5</v>
      </c>
      <c r="AR26" s="96">
        <v>0</v>
      </c>
      <c r="AS26" s="96">
        <v>0</v>
      </c>
      <c r="AT26" s="96">
        <v>436433.51</v>
      </c>
      <c r="AU26" s="96">
        <v>165547.40999999992</v>
      </c>
      <c r="AV26" s="96">
        <v>27795.810000000056</v>
      </c>
      <c r="AW26" s="96">
        <v>0.20118055000000001</v>
      </c>
      <c r="AX26" s="96">
        <v>0</v>
      </c>
      <c r="AY26" s="96">
        <v>0</v>
      </c>
      <c r="AZ26" s="96">
        <v>0</v>
      </c>
      <c r="BA26" s="96">
        <v>0</v>
      </c>
      <c r="BB26" s="96">
        <v>138163.50536868526</v>
      </c>
      <c r="BC26" s="96">
        <v>4340390</v>
      </c>
      <c r="BI26">
        <v>2007</v>
      </c>
      <c r="BJ26">
        <v>11</v>
      </c>
      <c r="BK26" t="s">
        <v>521</v>
      </c>
      <c r="BL26" s="3">
        <v>39387</v>
      </c>
      <c r="BM26" s="96">
        <v>167847.5</v>
      </c>
      <c r="BN26" s="96">
        <v>167797.5</v>
      </c>
      <c r="BO26" s="96">
        <v>162792.39999999991</v>
      </c>
      <c r="BP26" s="96">
        <v>75505.499999999884</v>
      </c>
      <c r="BQ26" s="96">
        <v>15448.599999999991</v>
      </c>
      <c r="BR26" s="96">
        <v>250.40000000000009</v>
      </c>
      <c r="BS26" s="96">
        <v>44950.599999999977</v>
      </c>
      <c r="BT26" s="96">
        <v>14855.899999999994</v>
      </c>
      <c r="BU26" s="96">
        <v>23627.599999999977</v>
      </c>
      <c r="BV26" s="96">
        <v>32418.700000000012</v>
      </c>
      <c r="BW26" s="96">
        <v>1879.1999999999971</v>
      </c>
      <c r="BX26" s="96">
        <v>29361.399999999965</v>
      </c>
      <c r="BY26" s="96">
        <v>5005.0999999999913</v>
      </c>
      <c r="BZ26" s="96">
        <v>2760.8999999999978</v>
      </c>
      <c r="CA26" s="96">
        <v>1267.2000000000007</v>
      </c>
      <c r="CB26" s="96">
        <v>977</v>
      </c>
      <c r="CC26" s="96">
        <v>50</v>
      </c>
      <c r="CD26" s="96">
        <v>161081.39999999991</v>
      </c>
      <c r="CE26" s="96">
        <v>140155.30000000005</v>
      </c>
      <c r="CF26" s="96">
        <v>51997.600000000093</v>
      </c>
      <c r="CG26" s="96">
        <v>43065.600000000035</v>
      </c>
      <c r="CH26" s="96">
        <v>8932</v>
      </c>
      <c r="CI26" s="96">
        <v>9951.3000000000029</v>
      </c>
      <c r="CJ26" s="96">
        <v>61471.199999999953</v>
      </c>
      <c r="CK26" s="96">
        <v>29249</v>
      </c>
      <c r="CL26" s="96">
        <v>32078.299999999988</v>
      </c>
      <c r="CM26" s="96">
        <v>132</v>
      </c>
      <c r="CN26" s="96">
        <v>11.900000000000091</v>
      </c>
      <c r="CO26" s="96">
        <v>16735.200000000012</v>
      </c>
      <c r="CP26" s="96">
        <v>7889.2000000000116</v>
      </c>
      <c r="CQ26" s="96">
        <v>8846</v>
      </c>
      <c r="CR26" s="96">
        <v>20926.100000000006</v>
      </c>
      <c r="CS26" s="96">
        <v>4233.0999999999985</v>
      </c>
      <c r="CT26" s="96">
        <v>16693</v>
      </c>
      <c r="CU26" s="96">
        <v>217.39999999999998</v>
      </c>
      <c r="CV26" s="96">
        <v>16370.5</v>
      </c>
      <c r="CW26" s="96">
        <v>14.099999999999994</v>
      </c>
      <c r="CX26" s="96">
        <v>91</v>
      </c>
      <c r="CY26" s="96">
        <v>0</v>
      </c>
      <c r="CZ26" s="96">
        <v>0</v>
      </c>
      <c r="DA26" s="96">
        <v>23501.300000000047</v>
      </c>
      <c r="DB26" s="96">
        <v>27642.199999999953</v>
      </c>
      <c r="DC26" s="96">
        <v>6766.1000000000931</v>
      </c>
      <c r="DD26" s="96">
        <v>4.8971690000000012E-2</v>
      </c>
      <c r="DE26" s="96">
        <v>0</v>
      </c>
      <c r="DF26" s="96">
        <v>0</v>
      </c>
      <c r="DG26" s="96">
        <v>0</v>
      </c>
      <c r="DH26" s="96">
        <v>0</v>
      </c>
    </row>
    <row r="27" spans="2:112" x14ac:dyDescent="0.25">
      <c r="B27">
        <v>2007</v>
      </c>
      <c r="C27">
        <v>12</v>
      </c>
      <c r="D27" t="s">
        <v>522</v>
      </c>
      <c r="E27" s="3">
        <v>39417</v>
      </c>
      <c r="F27" s="96">
        <v>2104701.81</v>
      </c>
      <c r="G27" s="96">
        <v>2104451.91</v>
      </c>
      <c r="H27" s="96">
        <v>2028942.3</v>
      </c>
      <c r="I27" s="96">
        <v>681401.7</v>
      </c>
      <c r="J27" s="96">
        <v>134576</v>
      </c>
      <c r="K27" s="96">
        <v>2432</v>
      </c>
      <c r="L27" s="96">
        <v>410802.9</v>
      </c>
      <c r="M27" s="96">
        <v>133590.79999999999</v>
      </c>
      <c r="N27" s="96">
        <v>531551.80000000005</v>
      </c>
      <c r="O27" s="96">
        <v>387047.6</v>
      </c>
      <c r="P27" s="96">
        <v>20052.3</v>
      </c>
      <c r="Q27" s="96">
        <v>408888.9</v>
      </c>
      <c r="R27" s="96">
        <v>75509.61</v>
      </c>
      <c r="S27" s="96">
        <v>37946.400000000001</v>
      </c>
      <c r="T27" s="96">
        <v>19383.2</v>
      </c>
      <c r="U27" s="96">
        <v>18180.009999999998</v>
      </c>
      <c r="V27" s="96">
        <v>249.9</v>
      </c>
      <c r="W27" s="96">
        <v>2027132.6</v>
      </c>
      <c r="X27" s="96">
        <v>1850496.1</v>
      </c>
      <c r="Y27" s="96">
        <v>713476.9</v>
      </c>
      <c r="Z27" s="96">
        <v>600690.19999999995</v>
      </c>
      <c r="AA27" s="96">
        <v>112786.7</v>
      </c>
      <c r="AB27" s="96">
        <v>72614.899999999994</v>
      </c>
      <c r="AC27" s="96">
        <v>644762</v>
      </c>
      <c r="AD27" s="96">
        <v>347219.3</v>
      </c>
      <c r="AE27" s="96">
        <v>291566.40000000002</v>
      </c>
      <c r="AF27" s="96">
        <v>2497.9</v>
      </c>
      <c r="AG27" s="96">
        <v>3478.4</v>
      </c>
      <c r="AH27" s="96">
        <v>419642.3</v>
      </c>
      <c r="AI27" s="96">
        <v>331663.8</v>
      </c>
      <c r="AJ27" s="96">
        <v>87978.5</v>
      </c>
      <c r="AK27" s="96">
        <v>176636.5</v>
      </c>
      <c r="AL27" s="96">
        <v>40174.199999999997</v>
      </c>
      <c r="AM27" s="96">
        <v>136462.29999999999</v>
      </c>
      <c r="AN27" s="96">
        <v>667.9</v>
      </c>
      <c r="AO27" s="96">
        <v>134515.1</v>
      </c>
      <c r="AP27" s="96">
        <v>84.5</v>
      </c>
      <c r="AQ27" s="96">
        <v>1194.8</v>
      </c>
      <c r="AR27" s="96">
        <v>0</v>
      </c>
      <c r="AS27" s="96">
        <v>0</v>
      </c>
      <c r="AT27" s="96">
        <v>497211.51</v>
      </c>
      <c r="AU27" s="96">
        <v>253955.81000000006</v>
      </c>
      <c r="AV27" s="96">
        <v>77569.209999999963</v>
      </c>
      <c r="AW27" s="96">
        <v>0.56143052000000004</v>
      </c>
      <c r="AX27" s="96">
        <v>0</v>
      </c>
      <c r="AY27" s="96">
        <v>0</v>
      </c>
      <c r="AZ27" s="96">
        <v>0</v>
      </c>
      <c r="BA27" s="96">
        <v>0</v>
      </c>
      <c r="BB27" s="96">
        <v>138163.50774802902</v>
      </c>
      <c r="BC27" s="96">
        <v>4340390</v>
      </c>
      <c r="BI27">
        <v>2007</v>
      </c>
      <c r="BJ27">
        <v>12</v>
      </c>
      <c r="BK27" t="s">
        <v>522</v>
      </c>
      <c r="BL27" s="3">
        <v>39417</v>
      </c>
      <c r="BM27" s="96">
        <v>291327</v>
      </c>
      <c r="BN27" s="96">
        <v>291286.00000000023</v>
      </c>
      <c r="BO27" s="96">
        <v>283988.40000000014</v>
      </c>
      <c r="BP27" s="96">
        <v>65467.099999999977</v>
      </c>
      <c r="BQ27" s="96">
        <v>13188.100000000006</v>
      </c>
      <c r="BR27" s="96">
        <v>-903.80000000000018</v>
      </c>
      <c r="BS27" s="96">
        <v>37642.400000000023</v>
      </c>
      <c r="BT27" s="96">
        <v>15540.399999999994</v>
      </c>
      <c r="BU27" s="96">
        <v>114933.70000000007</v>
      </c>
      <c r="BV27" s="96">
        <v>50104.099999999977</v>
      </c>
      <c r="BW27" s="96">
        <v>1626.2000000000007</v>
      </c>
      <c r="BX27" s="96">
        <v>51857.300000000047</v>
      </c>
      <c r="BY27" s="96">
        <v>7297.6000000000058</v>
      </c>
      <c r="BZ27" s="96">
        <v>3378.7000000000044</v>
      </c>
      <c r="CA27" s="96">
        <v>3547.2000000000007</v>
      </c>
      <c r="CB27" s="96">
        <v>371.69999999999709</v>
      </c>
      <c r="CC27" s="96">
        <v>41</v>
      </c>
      <c r="CD27" s="96">
        <v>241553.60000000009</v>
      </c>
      <c r="CE27" s="96">
        <v>202877.60000000009</v>
      </c>
      <c r="CF27" s="96">
        <v>94230.599999999977</v>
      </c>
      <c r="CG27" s="96">
        <v>84596.499999999942</v>
      </c>
      <c r="CH27" s="96">
        <v>9634.0999999999913</v>
      </c>
      <c r="CI27" s="96">
        <v>15691.499999999993</v>
      </c>
      <c r="CJ27" s="96">
        <v>81950.900000000023</v>
      </c>
      <c r="CK27" s="96">
        <v>52169.599999999977</v>
      </c>
      <c r="CL27" s="96">
        <v>29114.300000000047</v>
      </c>
      <c r="CM27" s="96">
        <v>127.90000000000009</v>
      </c>
      <c r="CN27" s="96">
        <v>539.09999999999991</v>
      </c>
      <c r="CO27" s="96">
        <v>11004.599999999977</v>
      </c>
      <c r="CP27" s="96">
        <v>10569.899999999965</v>
      </c>
      <c r="CQ27" s="96">
        <v>434.69999999999709</v>
      </c>
      <c r="CR27" s="96">
        <v>38676</v>
      </c>
      <c r="CS27" s="96">
        <v>12766.699999999997</v>
      </c>
      <c r="CT27" s="96">
        <v>25909.299999999988</v>
      </c>
      <c r="CU27" s="96">
        <v>332.5</v>
      </c>
      <c r="CV27" s="96">
        <v>25269.5</v>
      </c>
      <c r="CW27" s="96">
        <v>0</v>
      </c>
      <c r="CX27" s="96">
        <v>307.29999999999995</v>
      </c>
      <c r="CY27" s="96">
        <v>0</v>
      </c>
      <c r="CZ27" s="96">
        <v>0</v>
      </c>
      <c r="DA27" s="96">
        <v>60778</v>
      </c>
      <c r="DB27" s="96">
        <v>88408.40000000014</v>
      </c>
      <c r="DC27" s="96">
        <v>49773.399999999907</v>
      </c>
      <c r="DD27" s="96">
        <v>0.36024997000000003</v>
      </c>
      <c r="DE27" s="96">
        <v>0</v>
      </c>
      <c r="DF27" s="96">
        <v>0</v>
      </c>
      <c r="DG27" s="96">
        <v>0</v>
      </c>
      <c r="DH27" s="96">
        <v>0</v>
      </c>
    </row>
    <row r="28" spans="2:112" x14ac:dyDescent="0.25">
      <c r="B28">
        <v>2008</v>
      </c>
      <c r="C28">
        <v>1</v>
      </c>
      <c r="D28" t="s">
        <v>523</v>
      </c>
      <c r="E28" s="3">
        <v>39448</v>
      </c>
      <c r="F28" s="96">
        <v>198294.9</v>
      </c>
      <c r="G28" s="96">
        <v>198294.9</v>
      </c>
      <c r="H28" s="96">
        <v>192888.7</v>
      </c>
      <c r="I28" s="96">
        <v>64382.2</v>
      </c>
      <c r="J28" s="96">
        <v>11724.7</v>
      </c>
      <c r="K28" s="96">
        <v>1298.3</v>
      </c>
      <c r="L28" s="96">
        <v>38800.5</v>
      </c>
      <c r="M28" s="96">
        <v>12558.7</v>
      </c>
      <c r="N28" s="96">
        <v>37066.400000000001</v>
      </c>
      <c r="O28" s="96">
        <v>43237.9</v>
      </c>
      <c r="P28" s="96">
        <v>2294.8000000000002</v>
      </c>
      <c r="Q28" s="96">
        <v>45907.4</v>
      </c>
      <c r="R28" s="96">
        <v>5406.2000000000007</v>
      </c>
      <c r="S28" s="96">
        <v>3628.5</v>
      </c>
      <c r="T28" s="96">
        <v>1729.1</v>
      </c>
      <c r="U28" s="96">
        <v>48.6</v>
      </c>
      <c r="V28" s="96">
        <v>0</v>
      </c>
      <c r="W28" s="96">
        <v>205250.9</v>
      </c>
      <c r="X28" s="96">
        <v>203541.8</v>
      </c>
      <c r="Y28" s="96">
        <v>91720</v>
      </c>
      <c r="Z28" s="96">
        <v>84738.5</v>
      </c>
      <c r="AA28" s="96">
        <v>6981.5</v>
      </c>
      <c r="AB28" s="96">
        <v>854.3</v>
      </c>
      <c r="AC28" s="96">
        <v>64765.2</v>
      </c>
      <c r="AD28" s="96">
        <v>26202.7</v>
      </c>
      <c r="AE28" s="96">
        <v>37573.9</v>
      </c>
      <c r="AF28" s="96">
        <v>988.6</v>
      </c>
      <c r="AG28" s="96">
        <v>0</v>
      </c>
      <c r="AH28" s="96">
        <v>46202.3</v>
      </c>
      <c r="AI28" s="96">
        <v>24625.1</v>
      </c>
      <c r="AJ28" s="96">
        <v>21577.200000000001</v>
      </c>
      <c r="AK28" s="96">
        <v>1709.1</v>
      </c>
      <c r="AL28" s="96">
        <v>1033.5999999999999</v>
      </c>
      <c r="AM28" s="96">
        <v>675.5</v>
      </c>
      <c r="AN28" s="96">
        <v>5</v>
      </c>
      <c r="AO28" s="96">
        <v>472.8</v>
      </c>
      <c r="AP28" s="96">
        <v>0</v>
      </c>
      <c r="AQ28" s="96">
        <v>197.7</v>
      </c>
      <c r="AR28" s="96">
        <v>0</v>
      </c>
      <c r="AS28" s="96">
        <v>0</v>
      </c>
      <c r="AT28" s="96">
        <v>39246.300000000017</v>
      </c>
      <c r="AU28" s="96">
        <v>-5246.8999999999942</v>
      </c>
      <c r="AV28" s="96">
        <v>-6956</v>
      </c>
      <c r="AW28" s="96">
        <v>-4.3179189999999999E-2</v>
      </c>
      <c r="AX28" s="96">
        <v>0</v>
      </c>
      <c r="AY28" s="96">
        <v>0</v>
      </c>
      <c r="AZ28" s="96">
        <v>0</v>
      </c>
      <c r="BA28" s="96">
        <v>0</v>
      </c>
      <c r="BB28" s="96">
        <v>161096.12060809848</v>
      </c>
      <c r="BC28" s="96">
        <v>4404090</v>
      </c>
      <c r="BI28">
        <v>2008</v>
      </c>
      <c r="BJ28">
        <v>1</v>
      </c>
      <c r="BK28" t="s">
        <v>523</v>
      </c>
      <c r="BL28" s="3">
        <v>39448</v>
      </c>
      <c r="BM28" s="96">
        <v>198294.9</v>
      </c>
      <c r="BN28" s="96">
        <v>198294.9</v>
      </c>
      <c r="BO28" s="96">
        <v>192888.7</v>
      </c>
      <c r="BP28" s="96">
        <v>64382.2</v>
      </c>
      <c r="BQ28" s="96">
        <v>11724.7</v>
      </c>
      <c r="BR28" s="96">
        <v>1298.3</v>
      </c>
      <c r="BS28" s="96">
        <v>38800.5</v>
      </c>
      <c r="BT28" s="96">
        <v>12558.7</v>
      </c>
      <c r="BU28" s="96">
        <v>37066.400000000001</v>
      </c>
      <c r="BV28" s="96">
        <v>43237.9</v>
      </c>
      <c r="BW28" s="96">
        <v>2294.8000000000002</v>
      </c>
      <c r="BX28" s="96">
        <v>45907.4</v>
      </c>
      <c r="BY28" s="96">
        <v>5406.2000000000007</v>
      </c>
      <c r="BZ28" s="96">
        <v>3628.5</v>
      </c>
      <c r="CA28" s="96">
        <v>1729.1</v>
      </c>
      <c r="CB28" s="96">
        <v>48.6</v>
      </c>
      <c r="CC28" s="96">
        <v>0</v>
      </c>
      <c r="CD28" s="96">
        <v>205250.9</v>
      </c>
      <c r="CE28" s="96">
        <v>203541.8</v>
      </c>
      <c r="CF28" s="96">
        <v>91720</v>
      </c>
      <c r="CG28" s="96">
        <v>84738.5</v>
      </c>
      <c r="CH28" s="96">
        <v>6981.5</v>
      </c>
      <c r="CI28" s="96">
        <v>854.3</v>
      </c>
      <c r="CJ28" s="96">
        <v>64765.2</v>
      </c>
      <c r="CK28" s="96">
        <v>26202.7</v>
      </c>
      <c r="CL28" s="96">
        <v>37573.9</v>
      </c>
      <c r="CM28" s="96">
        <v>988.6</v>
      </c>
      <c r="CN28" s="96">
        <v>0</v>
      </c>
      <c r="CO28" s="96">
        <v>46202.3</v>
      </c>
      <c r="CP28" s="96">
        <v>24625.1</v>
      </c>
      <c r="CQ28" s="96">
        <v>21577.200000000001</v>
      </c>
      <c r="CR28" s="96">
        <v>1709.1</v>
      </c>
      <c r="CS28" s="96">
        <v>1033.5999999999999</v>
      </c>
      <c r="CT28" s="96">
        <v>675.5</v>
      </c>
      <c r="CU28" s="96">
        <v>5</v>
      </c>
      <c r="CV28" s="96">
        <v>472.8</v>
      </c>
      <c r="CW28" s="96">
        <v>0</v>
      </c>
      <c r="CX28" s="96">
        <v>197.7</v>
      </c>
      <c r="CY28" s="96">
        <v>0</v>
      </c>
      <c r="CZ28" s="96">
        <v>0</v>
      </c>
      <c r="DA28" s="96">
        <v>39246.300000000017</v>
      </c>
      <c r="DB28" s="96">
        <v>-5246.8999999999942</v>
      </c>
      <c r="DC28" s="96">
        <v>-6956</v>
      </c>
      <c r="DD28" s="96">
        <v>-4.3179189999999999E-2</v>
      </c>
      <c r="DE28" s="96">
        <v>0</v>
      </c>
      <c r="DF28" s="96">
        <v>0</v>
      </c>
      <c r="DG28" s="96">
        <v>0</v>
      </c>
      <c r="DH28" s="96">
        <v>0</v>
      </c>
    </row>
    <row r="29" spans="2:112" x14ac:dyDescent="0.25">
      <c r="B29">
        <v>2008</v>
      </c>
      <c r="C29">
        <v>2</v>
      </c>
      <c r="D29" t="s">
        <v>524</v>
      </c>
      <c r="E29" s="3">
        <v>39479</v>
      </c>
      <c r="F29" s="96">
        <v>369305.3</v>
      </c>
      <c r="G29" s="96">
        <v>369265.3</v>
      </c>
      <c r="H29" s="96">
        <v>359310.1</v>
      </c>
      <c r="I29" s="96">
        <v>126450.5</v>
      </c>
      <c r="J29" s="96">
        <v>22906.799999999999</v>
      </c>
      <c r="K29" s="96">
        <v>1525</v>
      </c>
      <c r="L29" s="96">
        <v>76586.5</v>
      </c>
      <c r="M29" s="96">
        <v>25432.2</v>
      </c>
      <c r="N29" s="96">
        <v>63886.2</v>
      </c>
      <c r="O29" s="96">
        <v>79241</v>
      </c>
      <c r="P29" s="96">
        <v>4069.6</v>
      </c>
      <c r="Q29" s="96">
        <v>85662.8</v>
      </c>
      <c r="R29" s="96">
        <v>9955.1999999999989</v>
      </c>
      <c r="S29" s="96">
        <v>6824</v>
      </c>
      <c r="T29" s="96">
        <v>2440.3000000000002</v>
      </c>
      <c r="U29" s="96">
        <v>690.9</v>
      </c>
      <c r="V29" s="96">
        <v>40</v>
      </c>
      <c r="W29" s="96">
        <v>355854.6</v>
      </c>
      <c r="X29" s="96">
        <v>344462.5</v>
      </c>
      <c r="Y29" s="96">
        <v>146960.9</v>
      </c>
      <c r="Z29" s="96">
        <v>129059.5</v>
      </c>
      <c r="AA29" s="96">
        <v>17901.400000000001</v>
      </c>
      <c r="AB29" s="96">
        <v>4932.6000000000004</v>
      </c>
      <c r="AC29" s="96">
        <v>126994.7</v>
      </c>
      <c r="AD29" s="96">
        <v>58030.8</v>
      </c>
      <c r="AE29" s="96">
        <v>67333.899999999994</v>
      </c>
      <c r="AF29" s="96">
        <v>1118</v>
      </c>
      <c r="AG29" s="96">
        <v>512</v>
      </c>
      <c r="AH29" s="96">
        <v>65574.3</v>
      </c>
      <c r="AI29" s="96">
        <v>38201.699999999997</v>
      </c>
      <c r="AJ29" s="96">
        <v>27372.6</v>
      </c>
      <c r="AK29" s="96">
        <v>11392.1</v>
      </c>
      <c r="AL29" s="96">
        <v>3001.6</v>
      </c>
      <c r="AM29" s="96">
        <v>8390.5</v>
      </c>
      <c r="AN29" s="96">
        <v>10</v>
      </c>
      <c r="AO29" s="96">
        <v>7905.9</v>
      </c>
      <c r="AP29" s="96">
        <v>0</v>
      </c>
      <c r="AQ29" s="96">
        <v>474.6</v>
      </c>
      <c r="AR29" s="96">
        <v>0</v>
      </c>
      <c r="AS29" s="96">
        <v>0</v>
      </c>
      <c r="AT29" s="96">
        <v>79025</v>
      </c>
      <c r="AU29" s="96">
        <v>24802.799999999988</v>
      </c>
      <c r="AV29" s="96">
        <v>13450.700000000012</v>
      </c>
      <c r="AW29" s="96">
        <v>8.3494869999999999E-2</v>
      </c>
      <c r="AX29" s="96">
        <v>0</v>
      </c>
      <c r="AY29" s="96">
        <v>0</v>
      </c>
      <c r="AZ29" s="96">
        <v>0</v>
      </c>
      <c r="BA29" s="96">
        <v>0</v>
      </c>
      <c r="BB29" s="96">
        <v>161096.12482778897</v>
      </c>
      <c r="BC29" s="96">
        <v>4404090</v>
      </c>
      <c r="BI29">
        <v>2008</v>
      </c>
      <c r="BJ29">
        <v>2</v>
      </c>
      <c r="BK29" t="s">
        <v>524</v>
      </c>
      <c r="BL29" s="3">
        <v>39479</v>
      </c>
      <c r="BM29" s="96">
        <v>171010.4</v>
      </c>
      <c r="BN29" s="96">
        <v>170970.4</v>
      </c>
      <c r="BO29" s="96">
        <v>166421.39999999997</v>
      </c>
      <c r="BP29" s="96">
        <v>62068.3</v>
      </c>
      <c r="BQ29" s="96">
        <v>11182.099999999999</v>
      </c>
      <c r="BR29" s="96">
        <v>226.70000000000005</v>
      </c>
      <c r="BS29" s="96">
        <v>37786</v>
      </c>
      <c r="BT29" s="96">
        <v>12873.5</v>
      </c>
      <c r="BU29" s="96">
        <v>26819.799999999996</v>
      </c>
      <c r="BV29" s="96">
        <v>36003.1</v>
      </c>
      <c r="BW29" s="96">
        <v>1774.7999999999997</v>
      </c>
      <c r="BX29" s="96">
        <v>39755.4</v>
      </c>
      <c r="BY29" s="96">
        <v>4548.9999999999982</v>
      </c>
      <c r="BZ29" s="96">
        <v>3195.5</v>
      </c>
      <c r="CA29" s="96">
        <v>711.20000000000027</v>
      </c>
      <c r="CB29" s="96">
        <v>642.29999999999995</v>
      </c>
      <c r="CC29" s="96">
        <v>40</v>
      </c>
      <c r="CD29" s="96">
        <v>150603.69999999998</v>
      </c>
      <c r="CE29" s="96">
        <v>140920.70000000001</v>
      </c>
      <c r="CF29" s="96">
        <v>55240.899999999994</v>
      </c>
      <c r="CG29" s="96">
        <v>44321</v>
      </c>
      <c r="CH29" s="96">
        <v>10919.900000000001</v>
      </c>
      <c r="CI29" s="96">
        <v>4078.3</v>
      </c>
      <c r="CJ29" s="96">
        <v>62229.5</v>
      </c>
      <c r="CK29" s="96">
        <v>31828.100000000002</v>
      </c>
      <c r="CL29" s="96">
        <v>29759.999999999993</v>
      </c>
      <c r="CM29" s="96">
        <v>129.39999999999998</v>
      </c>
      <c r="CN29" s="96">
        <v>512</v>
      </c>
      <c r="CO29" s="96">
        <v>19372</v>
      </c>
      <c r="CP29" s="96">
        <v>13576.599999999999</v>
      </c>
      <c r="CQ29" s="96">
        <v>5795.3999999999978</v>
      </c>
      <c r="CR29" s="96">
        <v>9683</v>
      </c>
      <c r="CS29" s="96">
        <v>1968</v>
      </c>
      <c r="CT29" s="96">
        <v>7715</v>
      </c>
      <c r="CU29" s="96">
        <v>5</v>
      </c>
      <c r="CV29" s="96">
        <v>7433.0999999999995</v>
      </c>
      <c r="CW29" s="96">
        <v>0</v>
      </c>
      <c r="CX29" s="96">
        <v>276.90000000000003</v>
      </c>
      <c r="CY29" s="96">
        <v>0</v>
      </c>
      <c r="CZ29" s="96">
        <v>0</v>
      </c>
      <c r="DA29" s="96">
        <v>39778.699999999983</v>
      </c>
      <c r="DB29" s="96">
        <v>30049.699999999983</v>
      </c>
      <c r="DC29" s="96">
        <v>20406.700000000012</v>
      </c>
      <c r="DD29" s="96">
        <v>0.12667406</v>
      </c>
      <c r="DE29" s="96">
        <v>0</v>
      </c>
      <c r="DF29" s="96">
        <v>0</v>
      </c>
      <c r="DG29" s="96">
        <v>0</v>
      </c>
      <c r="DH29" s="96">
        <v>0</v>
      </c>
    </row>
    <row r="30" spans="2:112" x14ac:dyDescent="0.25">
      <c r="B30">
        <v>2008</v>
      </c>
      <c r="C30">
        <v>3</v>
      </c>
      <c r="D30" t="s">
        <v>525</v>
      </c>
      <c r="E30" s="3">
        <v>39508</v>
      </c>
      <c r="F30" s="96">
        <v>623034.5</v>
      </c>
      <c r="G30" s="96">
        <v>622994.5</v>
      </c>
      <c r="H30" s="96">
        <v>607142.30000000005</v>
      </c>
      <c r="I30" s="96">
        <v>184239.09999999998</v>
      </c>
      <c r="J30" s="96">
        <v>33117.4</v>
      </c>
      <c r="K30" s="96">
        <v>1834.8</v>
      </c>
      <c r="L30" s="96">
        <v>110962.7</v>
      </c>
      <c r="M30" s="96">
        <v>38324.199999999997</v>
      </c>
      <c r="N30" s="96">
        <v>180736.2</v>
      </c>
      <c r="O30" s="96">
        <v>114473.1</v>
      </c>
      <c r="P30" s="96">
        <v>5793.7</v>
      </c>
      <c r="Q30" s="96">
        <v>121900.2</v>
      </c>
      <c r="R30" s="96">
        <v>15852.199999999999</v>
      </c>
      <c r="S30" s="96">
        <v>10200.9</v>
      </c>
      <c r="T30" s="96">
        <v>3005.9</v>
      </c>
      <c r="U30" s="96">
        <v>2645.4</v>
      </c>
      <c r="V30" s="96">
        <v>40</v>
      </c>
      <c r="W30" s="96">
        <v>577857</v>
      </c>
      <c r="X30" s="96">
        <v>546614.9</v>
      </c>
      <c r="Y30" s="96">
        <v>205918.3</v>
      </c>
      <c r="Z30" s="96">
        <v>179161.2</v>
      </c>
      <c r="AA30" s="96">
        <v>26757.1</v>
      </c>
      <c r="AB30" s="96">
        <v>9619.1</v>
      </c>
      <c r="AC30" s="96">
        <v>185292.7</v>
      </c>
      <c r="AD30" s="96">
        <v>87801.5</v>
      </c>
      <c r="AE30" s="96">
        <v>95316.7</v>
      </c>
      <c r="AF30" s="96">
        <v>1296.0999999999999</v>
      </c>
      <c r="AG30" s="96">
        <v>878.4</v>
      </c>
      <c r="AH30" s="96">
        <v>145784.79999999999</v>
      </c>
      <c r="AI30" s="96">
        <v>113464.4</v>
      </c>
      <c r="AJ30" s="96">
        <v>32320.400000000001</v>
      </c>
      <c r="AK30" s="96">
        <v>31242.1</v>
      </c>
      <c r="AL30" s="96">
        <v>5674.8</v>
      </c>
      <c r="AM30" s="96">
        <v>25567.3</v>
      </c>
      <c r="AN30" s="96">
        <v>159</v>
      </c>
      <c r="AO30" s="96">
        <v>24733.5</v>
      </c>
      <c r="AP30" s="96">
        <v>21.3</v>
      </c>
      <c r="AQ30" s="96">
        <v>653.5</v>
      </c>
      <c r="AR30" s="96">
        <v>0</v>
      </c>
      <c r="AS30" s="96">
        <v>0</v>
      </c>
      <c r="AT30" s="96">
        <v>190962.3</v>
      </c>
      <c r="AU30" s="96">
        <v>76379.599999999977</v>
      </c>
      <c r="AV30" s="96">
        <v>45177.5</v>
      </c>
      <c r="AW30" s="96">
        <v>0.28043815999999999</v>
      </c>
      <c r="AX30" s="96">
        <v>0</v>
      </c>
      <c r="AY30" s="96">
        <v>0</v>
      </c>
      <c r="AZ30" s="96">
        <v>0</v>
      </c>
      <c r="BA30" s="96">
        <v>0</v>
      </c>
      <c r="BB30" s="96">
        <v>161096.12186872144</v>
      </c>
      <c r="BC30" s="96">
        <v>4404090</v>
      </c>
      <c r="BI30">
        <v>2008</v>
      </c>
      <c r="BJ30">
        <v>3</v>
      </c>
      <c r="BK30" t="s">
        <v>525</v>
      </c>
      <c r="BL30" s="3">
        <v>39508</v>
      </c>
      <c r="BM30" s="96">
        <v>253729.2</v>
      </c>
      <c r="BN30" s="96">
        <v>253729.2</v>
      </c>
      <c r="BO30" s="96">
        <v>247832.20000000007</v>
      </c>
      <c r="BP30" s="96">
        <v>57788.599999999977</v>
      </c>
      <c r="BQ30" s="96">
        <v>10210.600000000002</v>
      </c>
      <c r="BR30" s="96">
        <v>309.79999999999995</v>
      </c>
      <c r="BS30" s="96">
        <v>34376.199999999997</v>
      </c>
      <c r="BT30" s="96">
        <v>12891.999999999996</v>
      </c>
      <c r="BU30" s="96">
        <v>116850.00000000001</v>
      </c>
      <c r="BV30" s="96">
        <v>35232.100000000006</v>
      </c>
      <c r="BW30" s="96">
        <v>1724.1</v>
      </c>
      <c r="BX30" s="96">
        <v>36237.399999999994</v>
      </c>
      <c r="BY30" s="96">
        <v>5897</v>
      </c>
      <c r="BZ30" s="96">
        <v>3376.8999999999996</v>
      </c>
      <c r="CA30" s="96">
        <v>565.59999999999991</v>
      </c>
      <c r="CB30" s="96">
        <v>1954.5</v>
      </c>
      <c r="CC30" s="96">
        <v>0</v>
      </c>
      <c r="CD30" s="96">
        <v>222002.40000000002</v>
      </c>
      <c r="CE30" s="96">
        <v>202152.40000000002</v>
      </c>
      <c r="CF30" s="96">
        <v>58957.399999999994</v>
      </c>
      <c r="CG30" s="96">
        <v>50101.700000000012</v>
      </c>
      <c r="CH30" s="96">
        <v>8855.6999999999971</v>
      </c>
      <c r="CI30" s="96">
        <v>4686.5</v>
      </c>
      <c r="CJ30" s="96">
        <v>58298.000000000015</v>
      </c>
      <c r="CK30" s="96">
        <v>29770.699999999997</v>
      </c>
      <c r="CL30" s="96">
        <v>27982.800000000003</v>
      </c>
      <c r="CM30" s="96">
        <v>178.09999999999991</v>
      </c>
      <c r="CN30" s="96">
        <v>366.4</v>
      </c>
      <c r="CO30" s="96">
        <v>80210.499999999985</v>
      </c>
      <c r="CP30" s="96">
        <v>75262.7</v>
      </c>
      <c r="CQ30" s="96">
        <v>4947.8000000000029</v>
      </c>
      <c r="CR30" s="96">
        <v>19850</v>
      </c>
      <c r="CS30" s="96">
        <v>2673.2000000000003</v>
      </c>
      <c r="CT30" s="96">
        <v>17176.8</v>
      </c>
      <c r="CU30" s="96">
        <v>149</v>
      </c>
      <c r="CV30" s="96">
        <v>16827.599999999999</v>
      </c>
      <c r="CW30" s="96">
        <v>21.3</v>
      </c>
      <c r="CX30" s="96">
        <v>178.89999999999998</v>
      </c>
      <c r="CY30" s="96">
        <v>0</v>
      </c>
      <c r="CZ30" s="96">
        <v>0</v>
      </c>
      <c r="DA30" s="96">
        <v>111937.29999999999</v>
      </c>
      <c r="DB30" s="96">
        <v>51576.799999999988</v>
      </c>
      <c r="DC30" s="96">
        <v>31726.799999999988</v>
      </c>
      <c r="DD30" s="96">
        <v>0.19694328999999999</v>
      </c>
      <c r="DE30" s="96">
        <v>0</v>
      </c>
      <c r="DF30" s="96">
        <v>0</v>
      </c>
      <c r="DG30" s="96">
        <v>0</v>
      </c>
      <c r="DH30" s="96">
        <v>0</v>
      </c>
    </row>
    <row r="31" spans="2:112" x14ac:dyDescent="0.25">
      <c r="B31">
        <v>2008</v>
      </c>
      <c r="C31">
        <v>4</v>
      </c>
      <c r="D31" t="s">
        <v>526</v>
      </c>
      <c r="E31" s="3">
        <v>39539</v>
      </c>
      <c r="F31" s="96">
        <v>849091.2</v>
      </c>
      <c r="G31" s="96">
        <v>849045.2</v>
      </c>
      <c r="H31" s="96">
        <v>828493.9</v>
      </c>
      <c r="I31" s="96">
        <v>252175.60000000003</v>
      </c>
      <c r="J31" s="96">
        <v>45472.6</v>
      </c>
      <c r="K31" s="96">
        <v>2154.1</v>
      </c>
      <c r="L31" s="96">
        <v>152389.20000000001</v>
      </c>
      <c r="M31" s="96">
        <v>52159.7</v>
      </c>
      <c r="N31" s="96">
        <v>247689</v>
      </c>
      <c r="O31" s="96">
        <v>153183.9</v>
      </c>
      <c r="P31" s="96">
        <v>7825.2</v>
      </c>
      <c r="Q31" s="96">
        <v>167620.20000000001</v>
      </c>
      <c r="R31" s="96">
        <v>20551.3</v>
      </c>
      <c r="S31" s="96">
        <v>13935.7</v>
      </c>
      <c r="T31" s="96">
        <v>3729</v>
      </c>
      <c r="U31" s="96">
        <v>2886.6</v>
      </c>
      <c r="V31" s="96">
        <v>46</v>
      </c>
      <c r="W31" s="96">
        <v>747868.6</v>
      </c>
      <c r="X31" s="96">
        <v>678027.8</v>
      </c>
      <c r="Y31" s="96">
        <v>263801.5</v>
      </c>
      <c r="Z31" s="96">
        <v>224463.3</v>
      </c>
      <c r="AA31" s="96">
        <v>39338.199999999997</v>
      </c>
      <c r="AB31" s="96">
        <v>15961.2</v>
      </c>
      <c r="AC31" s="96">
        <v>246069.2</v>
      </c>
      <c r="AD31" s="96">
        <v>116913.1</v>
      </c>
      <c r="AE31" s="96">
        <v>126896.2</v>
      </c>
      <c r="AF31" s="96">
        <v>1381.5</v>
      </c>
      <c r="AG31" s="96">
        <v>878.4</v>
      </c>
      <c r="AH31" s="96">
        <v>152195.9</v>
      </c>
      <c r="AI31" s="96">
        <v>118238.5</v>
      </c>
      <c r="AJ31" s="96">
        <v>33957.4</v>
      </c>
      <c r="AK31" s="96">
        <v>69840.800000000003</v>
      </c>
      <c r="AL31" s="96">
        <v>9555.9</v>
      </c>
      <c r="AM31" s="96">
        <v>60284.9</v>
      </c>
      <c r="AN31" s="96">
        <v>211.9</v>
      </c>
      <c r="AO31" s="96">
        <v>59341.2</v>
      </c>
      <c r="AP31" s="96">
        <v>28.3</v>
      </c>
      <c r="AQ31" s="96">
        <v>703.5</v>
      </c>
      <c r="AR31" s="96">
        <v>0</v>
      </c>
      <c r="AS31" s="96">
        <v>0</v>
      </c>
      <c r="AT31" s="96">
        <v>253418.5</v>
      </c>
      <c r="AU31" s="96">
        <v>171017.39999999991</v>
      </c>
      <c r="AV31" s="96">
        <v>101222.59999999998</v>
      </c>
      <c r="AW31" s="96">
        <v>0.62833667000000004</v>
      </c>
      <c r="AX31" s="96">
        <v>0</v>
      </c>
      <c r="AY31" s="96">
        <v>0</v>
      </c>
      <c r="AZ31" s="96">
        <v>0</v>
      </c>
      <c r="BA31" s="96">
        <v>0</v>
      </c>
      <c r="BB31" s="96">
        <v>161096.12065136986</v>
      </c>
      <c r="BC31" s="96">
        <v>4404090</v>
      </c>
      <c r="BI31">
        <v>2008</v>
      </c>
      <c r="BJ31">
        <v>4</v>
      </c>
      <c r="BK31" t="s">
        <v>526</v>
      </c>
      <c r="BL31" s="3">
        <v>39539</v>
      </c>
      <c r="BM31" s="96">
        <v>226056.69999999995</v>
      </c>
      <c r="BN31" s="96">
        <v>226050.69999999995</v>
      </c>
      <c r="BO31" s="96">
        <v>221351.59999999998</v>
      </c>
      <c r="BP31" s="96">
        <v>67936.500000000058</v>
      </c>
      <c r="BQ31" s="96">
        <v>12355.199999999997</v>
      </c>
      <c r="BR31" s="96">
        <v>319.29999999999995</v>
      </c>
      <c r="BS31" s="96">
        <v>41426.500000000015</v>
      </c>
      <c r="BT31" s="96">
        <v>13835.5</v>
      </c>
      <c r="BU31" s="96">
        <v>66952.799999999988</v>
      </c>
      <c r="BV31" s="96">
        <v>38710.799999999988</v>
      </c>
      <c r="BW31" s="96">
        <v>2031.5</v>
      </c>
      <c r="BX31" s="96">
        <v>45720.000000000015</v>
      </c>
      <c r="BY31" s="96">
        <v>4699.1000000000004</v>
      </c>
      <c r="BZ31" s="96">
        <v>3734.8000000000011</v>
      </c>
      <c r="CA31" s="96">
        <v>723.09999999999991</v>
      </c>
      <c r="CB31" s="96">
        <v>241.19999999999982</v>
      </c>
      <c r="CC31" s="96">
        <v>6</v>
      </c>
      <c r="CD31" s="96">
        <v>170011.59999999998</v>
      </c>
      <c r="CE31" s="96">
        <v>131412.90000000002</v>
      </c>
      <c r="CF31" s="96">
        <v>57883.200000000012</v>
      </c>
      <c r="CG31" s="96">
        <v>45302.099999999977</v>
      </c>
      <c r="CH31" s="96">
        <v>12581.099999999999</v>
      </c>
      <c r="CI31" s="96">
        <v>6342.1</v>
      </c>
      <c r="CJ31" s="96">
        <v>60776.5</v>
      </c>
      <c r="CK31" s="96">
        <v>29111.600000000006</v>
      </c>
      <c r="CL31" s="96">
        <v>31579.5</v>
      </c>
      <c r="CM31" s="96">
        <v>85.400000000000091</v>
      </c>
      <c r="CN31" s="96">
        <v>0</v>
      </c>
      <c r="CO31" s="96">
        <v>6411.1000000000058</v>
      </c>
      <c r="CP31" s="96">
        <v>4774.1000000000058</v>
      </c>
      <c r="CQ31" s="96">
        <v>1637</v>
      </c>
      <c r="CR31" s="96">
        <v>38598.700000000004</v>
      </c>
      <c r="CS31" s="96">
        <v>3881.0999999999995</v>
      </c>
      <c r="CT31" s="96">
        <v>34717.600000000006</v>
      </c>
      <c r="CU31" s="96">
        <v>52.900000000000006</v>
      </c>
      <c r="CV31" s="96">
        <v>34607.699999999997</v>
      </c>
      <c r="CW31" s="96">
        <v>7</v>
      </c>
      <c r="CX31" s="96">
        <v>50</v>
      </c>
      <c r="CY31" s="96">
        <v>0</v>
      </c>
      <c r="CZ31" s="96">
        <v>0</v>
      </c>
      <c r="DA31" s="96">
        <v>62456.200000000012</v>
      </c>
      <c r="DB31" s="96">
        <v>94637.79999999993</v>
      </c>
      <c r="DC31" s="96">
        <v>56045.099999999977</v>
      </c>
      <c r="DD31" s="96">
        <v>0.34789851000000005</v>
      </c>
      <c r="DE31" s="96">
        <v>0</v>
      </c>
      <c r="DF31" s="96">
        <v>0</v>
      </c>
      <c r="DG31" s="96">
        <v>0</v>
      </c>
      <c r="DH31" s="96">
        <v>0</v>
      </c>
    </row>
    <row r="32" spans="2:112" x14ac:dyDescent="0.25">
      <c r="B32">
        <v>2008</v>
      </c>
      <c r="C32">
        <v>5</v>
      </c>
      <c r="D32" t="s">
        <v>527</v>
      </c>
      <c r="E32" s="3">
        <v>39569</v>
      </c>
      <c r="F32" s="96">
        <v>1023405.8</v>
      </c>
      <c r="G32" s="96">
        <v>1023220.8</v>
      </c>
      <c r="H32" s="96">
        <v>993436.5</v>
      </c>
      <c r="I32" s="96">
        <v>321106.09999999998</v>
      </c>
      <c r="J32" s="96">
        <v>57909.9</v>
      </c>
      <c r="K32" s="96">
        <v>2472.3000000000002</v>
      </c>
      <c r="L32" s="96">
        <v>196222.8</v>
      </c>
      <c r="M32" s="96">
        <v>64501.1</v>
      </c>
      <c r="N32" s="96">
        <v>270210.40000000002</v>
      </c>
      <c r="O32" s="96">
        <v>189094.9</v>
      </c>
      <c r="P32" s="96">
        <v>9730.2000000000007</v>
      </c>
      <c r="Q32" s="96">
        <v>203294.9</v>
      </c>
      <c r="R32" s="96">
        <v>29784.3</v>
      </c>
      <c r="S32" s="96">
        <v>17363.099999999999</v>
      </c>
      <c r="T32" s="96">
        <v>4217.2</v>
      </c>
      <c r="U32" s="96">
        <v>8204</v>
      </c>
      <c r="V32" s="96">
        <v>185</v>
      </c>
      <c r="W32" s="96">
        <v>912565.9</v>
      </c>
      <c r="X32" s="96">
        <v>833731.4</v>
      </c>
      <c r="Y32" s="96">
        <v>329378.59999999998</v>
      </c>
      <c r="Z32" s="96">
        <v>274786.09999999998</v>
      </c>
      <c r="AA32" s="96">
        <v>54592.5</v>
      </c>
      <c r="AB32" s="96">
        <v>22018.6</v>
      </c>
      <c r="AC32" s="96">
        <v>312615.09999999998</v>
      </c>
      <c r="AD32" s="96">
        <v>145958.9</v>
      </c>
      <c r="AE32" s="96">
        <v>163899.9</v>
      </c>
      <c r="AF32" s="96">
        <v>1810.1</v>
      </c>
      <c r="AG32" s="96">
        <v>946.2</v>
      </c>
      <c r="AH32" s="96">
        <v>169719.1</v>
      </c>
      <c r="AI32" s="96">
        <v>128142.6</v>
      </c>
      <c r="AJ32" s="96">
        <v>41576.5</v>
      </c>
      <c r="AK32" s="96">
        <v>78834.5</v>
      </c>
      <c r="AL32" s="96">
        <v>12013.1</v>
      </c>
      <c r="AM32" s="96">
        <v>66821.399999999994</v>
      </c>
      <c r="AN32" s="96">
        <v>259.89999999999998</v>
      </c>
      <c r="AO32" s="96">
        <v>65320</v>
      </c>
      <c r="AP32" s="96">
        <v>35.4</v>
      </c>
      <c r="AQ32" s="96">
        <v>1206.0999999999999</v>
      </c>
      <c r="AR32" s="96">
        <v>0</v>
      </c>
      <c r="AS32" s="96">
        <v>0</v>
      </c>
      <c r="AT32" s="96">
        <v>280559</v>
      </c>
      <c r="AU32" s="96">
        <v>189489.40000000002</v>
      </c>
      <c r="AV32" s="96">
        <v>110839.90000000002</v>
      </c>
      <c r="AW32" s="96">
        <v>0.68803581000000003</v>
      </c>
      <c r="AX32" s="96">
        <v>0</v>
      </c>
      <c r="AY32" s="96">
        <v>0</v>
      </c>
      <c r="AZ32" s="96">
        <v>0</v>
      </c>
      <c r="BA32" s="96">
        <v>0</v>
      </c>
      <c r="BB32" s="96">
        <v>161096.12085452359</v>
      </c>
      <c r="BC32" s="96">
        <v>4404090</v>
      </c>
      <c r="BI32">
        <v>2008</v>
      </c>
      <c r="BJ32">
        <v>5</v>
      </c>
      <c r="BK32" t="s">
        <v>527</v>
      </c>
      <c r="BL32" s="3">
        <v>39569</v>
      </c>
      <c r="BM32" s="96">
        <v>174314.60000000009</v>
      </c>
      <c r="BN32" s="96">
        <v>174175.60000000009</v>
      </c>
      <c r="BO32" s="96">
        <v>164942.59999999998</v>
      </c>
      <c r="BP32" s="96">
        <v>68930.499999999942</v>
      </c>
      <c r="BQ32" s="96">
        <v>12437.300000000003</v>
      </c>
      <c r="BR32" s="96">
        <v>318.20000000000027</v>
      </c>
      <c r="BS32" s="96">
        <v>43833.599999999977</v>
      </c>
      <c r="BT32" s="96">
        <v>12341.400000000001</v>
      </c>
      <c r="BU32" s="96">
        <v>22521.400000000023</v>
      </c>
      <c r="BV32" s="96">
        <v>35911</v>
      </c>
      <c r="BW32" s="96">
        <v>1905.0000000000009</v>
      </c>
      <c r="BX32" s="96">
        <v>35674.699999999983</v>
      </c>
      <c r="BY32" s="96">
        <v>9233</v>
      </c>
      <c r="BZ32" s="96">
        <v>3427.3999999999978</v>
      </c>
      <c r="CA32" s="96">
        <v>488.19999999999982</v>
      </c>
      <c r="CB32" s="96">
        <v>5317.4</v>
      </c>
      <c r="CC32" s="96">
        <v>139</v>
      </c>
      <c r="CD32" s="96">
        <v>164697.30000000005</v>
      </c>
      <c r="CE32" s="96">
        <v>155703.59999999998</v>
      </c>
      <c r="CF32" s="96">
        <v>65577.099999999977</v>
      </c>
      <c r="CG32" s="96">
        <v>50322.799999999988</v>
      </c>
      <c r="CH32" s="96">
        <v>15254.300000000003</v>
      </c>
      <c r="CI32" s="96">
        <v>6057.3999999999978</v>
      </c>
      <c r="CJ32" s="96">
        <v>66545.899999999965</v>
      </c>
      <c r="CK32" s="96">
        <v>29045.799999999988</v>
      </c>
      <c r="CL32" s="96">
        <v>37003.699999999997</v>
      </c>
      <c r="CM32" s="96">
        <v>428.59999999999991</v>
      </c>
      <c r="CN32" s="96">
        <v>67.800000000000068</v>
      </c>
      <c r="CO32" s="96">
        <v>17523.200000000012</v>
      </c>
      <c r="CP32" s="96">
        <v>9904.1000000000058</v>
      </c>
      <c r="CQ32" s="96">
        <v>7619.0999999999985</v>
      </c>
      <c r="CR32" s="96">
        <v>8993.6999999999971</v>
      </c>
      <c r="CS32" s="96">
        <v>2457.2000000000007</v>
      </c>
      <c r="CT32" s="96">
        <v>6536.4999999999927</v>
      </c>
      <c r="CU32" s="96">
        <v>47.999999999999972</v>
      </c>
      <c r="CV32" s="96">
        <v>5978.8000000000029</v>
      </c>
      <c r="CW32" s="96">
        <v>7.0999999999999979</v>
      </c>
      <c r="CX32" s="96">
        <v>502.59999999999991</v>
      </c>
      <c r="CY32" s="96">
        <v>0</v>
      </c>
      <c r="CZ32" s="96">
        <v>0</v>
      </c>
      <c r="DA32" s="96">
        <v>27140.5</v>
      </c>
      <c r="DB32" s="96">
        <v>18472.000000000116</v>
      </c>
      <c r="DC32" s="96">
        <v>9617.3000000000466</v>
      </c>
      <c r="DD32" s="96">
        <v>5.9699139999999984E-2</v>
      </c>
      <c r="DE32" s="96">
        <v>0</v>
      </c>
      <c r="DF32" s="96">
        <v>0</v>
      </c>
      <c r="DG32" s="96">
        <v>0</v>
      </c>
      <c r="DH32" s="96">
        <v>0</v>
      </c>
    </row>
    <row r="33" spans="2:112" x14ac:dyDescent="0.25">
      <c r="B33">
        <v>2008</v>
      </c>
      <c r="C33">
        <v>6</v>
      </c>
      <c r="D33" t="s">
        <v>528</v>
      </c>
      <c r="E33" s="3">
        <v>39600</v>
      </c>
      <c r="F33" s="96">
        <v>1214396.1000000001</v>
      </c>
      <c r="G33" s="96">
        <v>1214211.1000000001</v>
      </c>
      <c r="H33" s="96">
        <v>1173910.3</v>
      </c>
      <c r="I33" s="96">
        <v>384062</v>
      </c>
      <c r="J33" s="96">
        <v>69759</v>
      </c>
      <c r="K33" s="96">
        <v>2849.6</v>
      </c>
      <c r="L33" s="96">
        <v>235196.5</v>
      </c>
      <c r="M33" s="96">
        <v>76256.899999999994</v>
      </c>
      <c r="N33" s="96">
        <v>316716.09999999998</v>
      </c>
      <c r="O33" s="96">
        <v>224583.1</v>
      </c>
      <c r="P33" s="96">
        <v>11705.6</v>
      </c>
      <c r="Q33" s="96">
        <v>236843.5</v>
      </c>
      <c r="R33" s="96">
        <v>40300.800000000003</v>
      </c>
      <c r="S33" s="96">
        <v>20946</v>
      </c>
      <c r="T33" s="96">
        <v>5300.9</v>
      </c>
      <c r="U33" s="96">
        <v>14053.9</v>
      </c>
      <c r="V33" s="96">
        <v>185</v>
      </c>
      <c r="W33" s="96">
        <v>1081621.3999999999</v>
      </c>
      <c r="X33" s="96">
        <v>979243.8</v>
      </c>
      <c r="Y33" s="96">
        <v>396969.7</v>
      </c>
      <c r="Z33" s="96">
        <v>331536.90000000002</v>
      </c>
      <c r="AA33" s="96">
        <v>65432.800000000003</v>
      </c>
      <c r="AB33" s="96">
        <v>28643.8</v>
      </c>
      <c r="AC33" s="96">
        <v>375302.40000000002</v>
      </c>
      <c r="AD33" s="96">
        <v>175016.6</v>
      </c>
      <c r="AE33" s="96">
        <v>197140.4</v>
      </c>
      <c r="AF33" s="96">
        <v>2097.8000000000002</v>
      </c>
      <c r="AG33" s="96">
        <v>1047.5999999999999</v>
      </c>
      <c r="AH33" s="96">
        <v>178327.9</v>
      </c>
      <c r="AI33" s="96">
        <v>136155.79999999999</v>
      </c>
      <c r="AJ33" s="96">
        <v>42172.1</v>
      </c>
      <c r="AK33" s="96">
        <v>102377.60000000001</v>
      </c>
      <c r="AL33" s="96">
        <v>14567.9</v>
      </c>
      <c r="AM33" s="96">
        <v>87809.7</v>
      </c>
      <c r="AN33" s="96">
        <v>307.89999999999998</v>
      </c>
      <c r="AO33" s="96">
        <v>84983.6</v>
      </c>
      <c r="AP33" s="96">
        <v>42.5</v>
      </c>
      <c r="AQ33" s="96">
        <v>2475.6999999999998</v>
      </c>
      <c r="AR33" s="96">
        <v>0</v>
      </c>
      <c r="AS33" s="96">
        <v>0</v>
      </c>
      <c r="AT33" s="96">
        <v>311102.60000000021</v>
      </c>
      <c r="AU33" s="96">
        <v>234967.30000000005</v>
      </c>
      <c r="AV33" s="96">
        <v>132774.70000000019</v>
      </c>
      <c r="AW33" s="96">
        <v>0.82419551999999996</v>
      </c>
      <c r="AX33" s="96">
        <v>0</v>
      </c>
      <c r="AY33" s="96">
        <v>0</v>
      </c>
      <c r="AZ33" s="96">
        <v>0</v>
      </c>
      <c r="BA33" s="96">
        <v>0</v>
      </c>
      <c r="BB33" s="96">
        <v>161096.11952270765</v>
      </c>
      <c r="BC33" s="96">
        <v>4404090</v>
      </c>
      <c r="BI33">
        <v>2008</v>
      </c>
      <c r="BJ33">
        <v>6</v>
      </c>
      <c r="BK33" t="s">
        <v>528</v>
      </c>
      <c r="BL33" s="3">
        <v>39600</v>
      </c>
      <c r="BM33" s="96">
        <v>190990.30000000005</v>
      </c>
      <c r="BN33" s="96">
        <v>190990.30000000005</v>
      </c>
      <c r="BO33" s="96">
        <v>180473.80000000005</v>
      </c>
      <c r="BP33" s="96">
        <v>62955.900000000023</v>
      </c>
      <c r="BQ33" s="96">
        <v>11849.099999999999</v>
      </c>
      <c r="BR33" s="96">
        <v>377.29999999999973</v>
      </c>
      <c r="BS33" s="96">
        <v>38973.700000000012</v>
      </c>
      <c r="BT33" s="96">
        <v>11755.799999999996</v>
      </c>
      <c r="BU33" s="96">
        <v>46505.699999999953</v>
      </c>
      <c r="BV33" s="96">
        <v>35488.200000000012</v>
      </c>
      <c r="BW33" s="96">
        <v>1975.3999999999996</v>
      </c>
      <c r="BX33" s="96">
        <v>33548.600000000006</v>
      </c>
      <c r="BY33" s="96">
        <v>10516.500000000004</v>
      </c>
      <c r="BZ33" s="96">
        <v>3582.9000000000015</v>
      </c>
      <c r="CA33" s="96">
        <v>1083.6999999999998</v>
      </c>
      <c r="CB33" s="96">
        <v>5849.9</v>
      </c>
      <c r="CC33" s="96">
        <v>0</v>
      </c>
      <c r="CD33" s="96">
        <v>169055.49999999988</v>
      </c>
      <c r="CE33" s="96">
        <v>145512.40000000002</v>
      </c>
      <c r="CF33" s="96">
        <v>67591.100000000035</v>
      </c>
      <c r="CG33" s="96">
        <v>56750.800000000047</v>
      </c>
      <c r="CH33" s="96">
        <v>10840.300000000003</v>
      </c>
      <c r="CI33" s="96">
        <v>6625.2000000000007</v>
      </c>
      <c r="CJ33" s="96">
        <v>62687.300000000047</v>
      </c>
      <c r="CK33" s="96">
        <v>29057.700000000012</v>
      </c>
      <c r="CL33" s="96">
        <v>33240.5</v>
      </c>
      <c r="CM33" s="96">
        <v>287.70000000000027</v>
      </c>
      <c r="CN33" s="96">
        <v>101.39999999999986</v>
      </c>
      <c r="CO33" s="96">
        <v>8608.7999999999884</v>
      </c>
      <c r="CP33" s="96">
        <v>8013.1999999999825</v>
      </c>
      <c r="CQ33" s="96">
        <v>595.59999999999854</v>
      </c>
      <c r="CR33" s="96">
        <v>23543.100000000006</v>
      </c>
      <c r="CS33" s="96">
        <v>2554.7999999999993</v>
      </c>
      <c r="CT33" s="96">
        <v>20988.300000000003</v>
      </c>
      <c r="CU33" s="96">
        <v>48</v>
      </c>
      <c r="CV33" s="96">
        <v>19663.600000000006</v>
      </c>
      <c r="CW33" s="96">
        <v>7.1000000000000014</v>
      </c>
      <c r="CX33" s="96">
        <v>1269.5999999999999</v>
      </c>
      <c r="CY33" s="96">
        <v>0</v>
      </c>
      <c r="CZ33" s="96">
        <v>0</v>
      </c>
      <c r="DA33" s="96">
        <v>30543.60000000021</v>
      </c>
      <c r="DB33" s="96">
        <v>45477.900000000023</v>
      </c>
      <c r="DC33" s="96">
        <v>21934.800000000163</v>
      </c>
      <c r="DD33" s="96">
        <v>0.13615970999999993</v>
      </c>
      <c r="DE33" s="96">
        <v>0</v>
      </c>
      <c r="DF33" s="96">
        <v>0</v>
      </c>
      <c r="DG33" s="96">
        <v>0</v>
      </c>
      <c r="DH33" s="96">
        <v>0</v>
      </c>
    </row>
    <row r="34" spans="2:112" x14ac:dyDescent="0.25">
      <c r="B34">
        <v>2008</v>
      </c>
      <c r="C34">
        <v>7</v>
      </c>
      <c r="D34" t="s">
        <v>529</v>
      </c>
      <c r="E34" s="3">
        <v>39630</v>
      </c>
      <c r="F34" s="96">
        <v>1445972.2</v>
      </c>
      <c r="G34" s="96">
        <v>1445660.4</v>
      </c>
      <c r="H34" s="96">
        <v>1399173.9</v>
      </c>
      <c r="I34" s="96">
        <v>460666.10000000003</v>
      </c>
      <c r="J34" s="96">
        <v>84191.3</v>
      </c>
      <c r="K34" s="96">
        <v>3163.9</v>
      </c>
      <c r="L34" s="96">
        <v>283335.40000000002</v>
      </c>
      <c r="M34" s="96">
        <v>89975.5</v>
      </c>
      <c r="N34" s="96">
        <v>405544</v>
      </c>
      <c r="O34" s="96">
        <v>260311.6</v>
      </c>
      <c r="P34" s="96">
        <v>13324.1</v>
      </c>
      <c r="Q34" s="96">
        <v>259328.1</v>
      </c>
      <c r="R34" s="96">
        <v>46486.5</v>
      </c>
      <c r="S34" s="96">
        <v>24646.3</v>
      </c>
      <c r="T34" s="96">
        <v>6299.8</v>
      </c>
      <c r="U34" s="96">
        <v>15540.4</v>
      </c>
      <c r="V34" s="96">
        <v>311.8</v>
      </c>
      <c r="W34" s="96">
        <v>1283183.72</v>
      </c>
      <c r="X34" s="96">
        <v>1144423.3</v>
      </c>
      <c r="Y34" s="96">
        <v>459291</v>
      </c>
      <c r="Z34" s="96">
        <v>383313.1</v>
      </c>
      <c r="AA34" s="96">
        <v>75977.899999999994</v>
      </c>
      <c r="AB34" s="96">
        <v>35125.199999999997</v>
      </c>
      <c r="AC34" s="96">
        <v>436214.1</v>
      </c>
      <c r="AD34" s="96">
        <v>203988.2</v>
      </c>
      <c r="AE34" s="96">
        <v>228543.4</v>
      </c>
      <c r="AF34" s="96">
        <v>2296.5</v>
      </c>
      <c r="AG34" s="96">
        <v>1386</v>
      </c>
      <c r="AH34" s="96">
        <v>213793</v>
      </c>
      <c r="AI34" s="96">
        <v>151561.20000000001</v>
      </c>
      <c r="AJ34" s="96">
        <v>62231.8</v>
      </c>
      <c r="AK34" s="96">
        <v>138760.42000000001</v>
      </c>
      <c r="AL34" s="96">
        <v>17030.8</v>
      </c>
      <c r="AM34" s="96">
        <v>121729.62</v>
      </c>
      <c r="AN34" s="96">
        <v>355.9</v>
      </c>
      <c r="AO34" s="96">
        <v>118650.3</v>
      </c>
      <c r="AP34" s="96">
        <v>49.6</v>
      </c>
      <c r="AQ34" s="96">
        <v>2673.82</v>
      </c>
      <c r="AR34" s="96">
        <v>0</v>
      </c>
      <c r="AS34" s="96">
        <v>0</v>
      </c>
      <c r="AT34" s="96">
        <v>376581.48</v>
      </c>
      <c r="AU34" s="96">
        <v>301237.09999999986</v>
      </c>
      <c r="AV34" s="96">
        <v>162788.47999999998</v>
      </c>
      <c r="AW34" s="96">
        <v>1.0105052800000001</v>
      </c>
      <c r="AX34" s="96">
        <v>0</v>
      </c>
      <c r="AY34" s="96">
        <v>0</v>
      </c>
      <c r="AZ34" s="96">
        <v>0</v>
      </c>
      <c r="BA34" s="96">
        <v>0</v>
      </c>
      <c r="BB34" s="96">
        <v>161096.12015090112</v>
      </c>
      <c r="BC34" s="96">
        <v>4404090</v>
      </c>
      <c r="BI34">
        <v>2008</v>
      </c>
      <c r="BJ34">
        <v>7</v>
      </c>
      <c r="BK34" t="s">
        <v>529</v>
      </c>
      <c r="BL34" s="3">
        <v>39630</v>
      </c>
      <c r="BM34" s="96">
        <v>231576.09999999986</v>
      </c>
      <c r="BN34" s="96">
        <v>231449.29999999981</v>
      </c>
      <c r="BO34" s="96">
        <v>225263.59999999986</v>
      </c>
      <c r="BP34" s="96">
        <v>76604.100000000035</v>
      </c>
      <c r="BQ34" s="96">
        <v>14432.300000000003</v>
      </c>
      <c r="BR34" s="96">
        <v>314.30000000000018</v>
      </c>
      <c r="BS34" s="96">
        <v>48138.900000000023</v>
      </c>
      <c r="BT34" s="96">
        <v>13718.600000000006</v>
      </c>
      <c r="BU34" s="96">
        <v>88827.900000000023</v>
      </c>
      <c r="BV34" s="96">
        <v>35728.5</v>
      </c>
      <c r="BW34" s="96">
        <v>1618.5</v>
      </c>
      <c r="BX34" s="96">
        <v>22484.600000000006</v>
      </c>
      <c r="BY34" s="96">
        <v>6185.6999999999971</v>
      </c>
      <c r="BZ34" s="96">
        <v>3700.2999999999993</v>
      </c>
      <c r="CA34" s="96">
        <v>998.90000000000055</v>
      </c>
      <c r="CB34" s="96">
        <v>1486.5</v>
      </c>
      <c r="CC34" s="96">
        <v>126.80000000000001</v>
      </c>
      <c r="CD34" s="96">
        <v>201562.32000000007</v>
      </c>
      <c r="CE34" s="96">
        <v>165179.5</v>
      </c>
      <c r="CF34" s="96">
        <v>62321.299999999988</v>
      </c>
      <c r="CG34" s="96">
        <v>51776.199999999953</v>
      </c>
      <c r="CH34" s="96">
        <v>10545.099999999991</v>
      </c>
      <c r="CI34" s="96">
        <v>6481.3999999999978</v>
      </c>
      <c r="CJ34" s="96">
        <v>60911.699999999953</v>
      </c>
      <c r="CK34" s="96">
        <v>28971.600000000006</v>
      </c>
      <c r="CL34" s="96">
        <v>31403</v>
      </c>
      <c r="CM34" s="96">
        <v>198.69999999999982</v>
      </c>
      <c r="CN34" s="96">
        <v>338.40000000000009</v>
      </c>
      <c r="CO34" s="96">
        <v>35465.100000000006</v>
      </c>
      <c r="CP34" s="96">
        <v>15405.400000000023</v>
      </c>
      <c r="CQ34" s="96">
        <v>20059.700000000004</v>
      </c>
      <c r="CR34" s="96">
        <v>36382.820000000007</v>
      </c>
      <c r="CS34" s="96">
        <v>2462.8999999999996</v>
      </c>
      <c r="CT34" s="96">
        <v>33919.919999999998</v>
      </c>
      <c r="CU34" s="96">
        <v>48</v>
      </c>
      <c r="CV34" s="96">
        <v>33666.699999999997</v>
      </c>
      <c r="CW34" s="96">
        <v>7.1000000000000014</v>
      </c>
      <c r="CX34" s="96">
        <v>198.12000000000035</v>
      </c>
      <c r="CY34" s="96">
        <v>0</v>
      </c>
      <c r="CZ34" s="96">
        <v>0</v>
      </c>
      <c r="DA34" s="96">
        <v>65478.879999999772</v>
      </c>
      <c r="DB34" s="96">
        <v>66269.799999999814</v>
      </c>
      <c r="DC34" s="96">
        <v>30013.779999999795</v>
      </c>
      <c r="DD34" s="96">
        <v>0.1863097600000001</v>
      </c>
      <c r="DE34" s="96">
        <v>0</v>
      </c>
      <c r="DF34" s="96">
        <v>0</v>
      </c>
      <c r="DG34" s="96">
        <v>0</v>
      </c>
      <c r="DH34" s="96">
        <v>0</v>
      </c>
    </row>
    <row r="35" spans="2:112" x14ac:dyDescent="0.25">
      <c r="B35">
        <v>2008</v>
      </c>
      <c r="C35">
        <v>8</v>
      </c>
      <c r="D35" t="s">
        <v>530</v>
      </c>
      <c r="E35" s="3">
        <v>39661</v>
      </c>
      <c r="F35" s="96">
        <v>1618277.7</v>
      </c>
      <c r="G35" s="96">
        <v>1617965.9</v>
      </c>
      <c r="H35" s="96">
        <v>1566883.3</v>
      </c>
      <c r="I35" s="96">
        <v>533529</v>
      </c>
      <c r="J35" s="96">
        <v>98578</v>
      </c>
      <c r="K35" s="96">
        <v>3459.9</v>
      </c>
      <c r="L35" s="96">
        <v>329539.7</v>
      </c>
      <c r="M35" s="96">
        <v>101951.4</v>
      </c>
      <c r="N35" s="96">
        <v>428163.5</v>
      </c>
      <c r="O35" s="96">
        <v>297813</v>
      </c>
      <c r="P35" s="96">
        <v>15243.1</v>
      </c>
      <c r="Q35" s="96">
        <v>292134.7</v>
      </c>
      <c r="R35" s="96">
        <v>51082.6</v>
      </c>
      <c r="S35" s="96">
        <v>28184.799999999999</v>
      </c>
      <c r="T35" s="96">
        <v>7060.7</v>
      </c>
      <c r="U35" s="96">
        <v>15837.1</v>
      </c>
      <c r="V35" s="96">
        <v>311.8</v>
      </c>
      <c r="W35" s="96">
        <v>1451737.72</v>
      </c>
      <c r="X35" s="96">
        <v>1305481.5</v>
      </c>
      <c r="Y35" s="96">
        <v>525151.1</v>
      </c>
      <c r="Z35" s="96">
        <v>438653.3</v>
      </c>
      <c r="AA35" s="96">
        <v>86497.8</v>
      </c>
      <c r="AB35" s="96">
        <v>41941.4</v>
      </c>
      <c r="AC35" s="96">
        <v>507934</v>
      </c>
      <c r="AD35" s="96">
        <v>241751.8</v>
      </c>
      <c r="AE35" s="96">
        <v>262262</v>
      </c>
      <c r="AF35" s="96">
        <v>2425.4</v>
      </c>
      <c r="AG35" s="96">
        <v>1494.8</v>
      </c>
      <c r="AH35" s="96">
        <v>230455</v>
      </c>
      <c r="AI35" s="96">
        <v>161730.4</v>
      </c>
      <c r="AJ35" s="96">
        <v>68724.600000000006</v>
      </c>
      <c r="AK35" s="96">
        <v>146256.22</v>
      </c>
      <c r="AL35" s="96">
        <v>20463.599999999999</v>
      </c>
      <c r="AM35" s="96">
        <v>125792.62</v>
      </c>
      <c r="AN35" s="96">
        <v>486.9</v>
      </c>
      <c r="AO35" s="96">
        <v>122185</v>
      </c>
      <c r="AP35" s="96">
        <v>56.7</v>
      </c>
      <c r="AQ35" s="96">
        <v>3064.02</v>
      </c>
      <c r="AR35" s="96">
        <v>0</v>
      </c>
      <c r="AS35" s="96">
        <v>0</v>
      </c>
      <c r="AT35" s="96">
        <v>396994.98</v>
      </c>
      <c r="AU35" s="96">
        <v>312484.39999999991</v>
      </c>
      <c r="AV35" s="96">
        <v>166539.97999999998</v>
      </c>
      <c r="AW35" s="96">
        <v>1.0337926200000001</v>
      </c>
      <c r="AX35" s="96">
        <v>0</v>
      </c>
      <c r="AY35" s="96">
        <v>0</v>
      </c>
      <c r="AZ35" s="96">
        <v>0</v>
      </c>
      <c r="BA35" s="96">
        <v>0</v>
      </c>
      <c r="BB35" s="96">
        <v>161096.12003227492</v>
      </c>
      <c r="BC35" s="96">
        <v>4404090</v>
      </c>
      <c r="BI35">
        <v>2008</v>
      </c>
      <c r="BJ35">
        <v>8</v>
      </c>
      <c r="BK35" t="s">
        <v>530</v>
      </c>
      <c r="BL35" s="3">
        <v>39661</v>
      </c>
      <c r="BM35" s="96">
        <v>172305.5</v>
      </c>
      <c r="BN35" s="96">
        <v>172305.5</v>
      </c>
      <c r="BO35" s="96">
        <v>167709.40000000014</v>
      </c>
      <c r="BP35" s="96">
        <v>72862.899999999965</v>
      </c>
      <c r="BQ35" s="96">
        <v>14386.699999999997</v>
      </c>
      <c r="BR35" s="96">
        <v>296</v>
      </c>
      <c r="BS35" s="96">
        <v>46204.299999999988</v>
      </c>
      <c r="BT35" s="96">
        <v>11975.899999999994</v>
      </c>
      <c r="BU35" s="96">
        <v>22619.5</v>
      </c>
      <c r="BV35" s="96">
        <v>37501.399999999994</v>
      </c>
      <c r="BW35" s="96">
        <v>1919</v>
      </c>
      <c r="BX35" s="96">
        <v>32806.600000000006</v>
      </c>
      <c r="BY35" s="96">
        <v>4596.0999999999985</v>
      </c>
      <c r="BZ35" s="96">
        <v>3538.5</v>
      </c>
      <c r="CA35" s="96">
        <v>760.89999999999964</v>
      </c>
      <c r="CB35" s="96">
        <v>296.70000000000073</v>
      </c>
      <c r="CC35" s="96">
        <v>0</v>
      </c>
      <c r="CD35" s="96">
        <v>168554</v>
      </c>
      <c r="CE35" s="96">
        <v>161058.19999999995</v>
      </c>
      <c r="CF35" s="96">
        <v>65860.099999999977</v>
      </c>
      <c r="CG35" s="96">
        <v>55340.200000000012</v>
      </c>
      <c r="CH35" s="96">
        <v>10519.900000000009</v>
      </c>
      <c r="CI35" s="96">
        <v>6816.2000000000044</v>
      </c>
      <c r="CJ35" s="96">
        <v>71719.900000000023</v>
      </c>
      <c r="CK35" s="96">
        <v>37763.599999999977</v>
      </c>
      <c r="CL35" s="96">
        <v>33718.600000000006</v>
      </c>
      <c r="CM35" s="96">
        <v>128.90000000000009</v>
      </c>
      <c r="CN35" s="96">
        <v>108.79999999999995</v>
      </c>
      <c r="CO35" s="96">
        <v>16662</v>
      </c>
      <c r="CP35" s="96">
        <v>10169.199999999983</v>
      </c>
      <c r="CQ35" s="96">
        <v>6492.8000000000029</v>
      </c>
      <c r="CR35" s="96">
        <v>7495.7999999999884</v>
      </c>
      <c r="CS35" s="96">
        <v>3432.7999999999993</v>
      </c>
      <c r="CT35" s="96">
        <v>4063</v>
      </c>
      <c r="CU35" s="96">
        <v>131</v>
      </c>
      <c r="CV35" s="96">
        <v>3534.6999999999971</v>
      </c>
      <c r="CW35" s="96">
        <v>7.1000000000000014</v>
      </c>
      <c r="CX35" s="96">
        <v>390.19999999999982</v>
      </c>
      <c r="CY35" s="96">
        <v>0</v>
      </c>
      <c r="CZ35" s="96">
        <v>0</v>
      </c>
      <c r="DA35" s="96">
        <v>20413.5</v>
      </c>
      <c r="DB35" s="96">
        <v>11247.300000000047</v>
      </c>
      <c r="DC35" s="96">
        <v>3751.5</v>
      </c>
      <c r="DD35" s="96">
        <v>2.328733999999999E-2</v>
      </c>
      <c r="DE35" s="96">
        <v>0</v>
      </c>
      <c r="DF35" s="96">
        <v>0</v>
      </c>
      <c r="DG35" s="96">
        <v>0</v>
      </c>
      <c r="DH35" s="96">
        <v>0</v>
      </c>
    </row>
    <row r="36" spans="2:112" x14ac:dyDescent="0.25">
      <c r="B36">
        <v>2008</v>
      </c>
      <c r="C36">
        <v>9</v>
      </c>
      <c r="D36" t="s">
        <v>531</v>
      </c>
      <c r="E36" s="3">
        <v>39692</v>
      </c>
      <c r="F36" s="96">
        <v>1813685.9</v>
      </c>
      <c r="G36" s="96">
        <v>1813374.1</v>
      </c>
      <c r="H36" s="96">
        <v>1751022.5</v>
      </c>
      <c r="I36" s="96">
        <v>601926.40000000002</v>
      </c>
      <c r="J36" s="96">
        <v>112613.9</v>
      </c>
      <c r="K36" s="96">
        <v>3795.1</v>
      </c>
      <c r="L36" s="96">
        <v>373293.8</v>
      </c>
      <c r="M36" s="96">
        <v>112223.6</v>
      </c>
      <c r="N36" s="96">
        <v>476606.1</v>
      </c>
      <c r="O36" s="96">
        <v>334848</v>
      </c>
      <c r="P36" s="96">
        <v>16996.900000000001</v>
      </c>
      <c r="Q36" s="96">
        <v>320645.09999999998</v>
      </c>
      <c r="R36" s="96">
        <v>62351.6</v>
      </c>
      <c r="S36" s="96">
        <v>31995.9</v>
      </c>
      <c r="T36" s="96">
        <v>8109.1</v>
      </c>
      <c r="U36" s="96">
        <v>22246.6</v>
      </c>
      <c r="V36" s="96">
        <v>311.8</v>
      </c>
      <c r="W36" s="96">
        <v>1708808.12</v>
      </c>
      <c r="X36" s="96">
        <v>1519377.4</v>
      </c>
      <c r="Y36" s="96">
        <v>590228.4</v>
      </c>
      <c r="Z36" s="96">
        <v>492301</v>
      </c>
      <c r="AA36" s="96">
        <v>97927.4</v>
      </c>
      <c r="AB36" s="96">
        <v>48791.6</v>
      </c>
      <c r="AC36" s="96">
        <v>575128</v>
      </c>
      <c r="AD36" s="96">
        <v>275022.90000000002</v>
      </c>
      <c r="AE36" s="96">
        <v>295927.3</v>
      </c>
      <c r="AF36" s="96">
        <v>2566.3000000000002</v>
      </c>
      <c r="AG36" s="96">
        <v>1611.5</v>
      </c>
      <c r="AH36" s="96">
        <v>305229.40000000002</v>
      </c>
      <c r="AI36" s="96">
        <v>230912.4</v>
      </c>
      <c r="AJ36" s="96">
        <v>74317</v>
      </c>
      <c r="AK36" s="96">
        <v>189430.72</v>
      </c>
      <c r="AL36" s="96">
        <v>24231.5</v>
      </c>
      <c r="AM36" s="96">
        <v>165199.22</v>
      </c>
      <c r="AN36" s="96">
        <v>573.9</v>
      </c>
      <c r="AO36" s="96">
        <v>160966.1</v>
      </c>
      <c r="AP36" s="96">
        <v>63.8</v>
      </c>
      <c r="AQ36" s="96">
        <v>3595.42</v>
      </c>
      <c r="AR36" s="96">
        <v>0</v>
      </c>
      <c r="AS36" s="96">
        <v>0</v>
      </c>
      <c r="AT36" s="96">
        <v>410107.1799999997</v>
      </c>
      <c r="AU36" s="96">
        <v>293996.70000000019</v>
      </c>
      <c r="AV36" s="96">
        <v>104877.7799999998</v>
      </c>
      <c r="AW36" s="96">
        <v>0.65102610999999999</v>
      </c>
      <c r="AX36" s="96">
        <v>0</v>
      </c>
      <c r="AY36" s="96">
        <v>0</v>
      </c>
      <c r="AZ36" s="96">
        <v>0</v>
      </c>
      <c r="BA36" s="96">
        <v>0</v>
      </c>
      <c r="BB36" s="96">
        <v>161096.11947821846</v>
      </c>
      <c r="BC36" s="96">
        <v>4404090</v>
      </c>
      <c r="BI36">
        <v>2008</v>
      </c>
      <c r="BJ36">
        <v>9</v>
      </c>
      <c r="BK36" t="s">
        <v>531</v>
      </c>
      <c r="BL36" s="3">
        <v>39692</v>
      </c>
      <c r="BM36" s="96">
        <v>195408.19999999995</v>
      </c>
      <c r="BN36" s="96">
        <v>195408.20000000019</v>
      </c>
      <c r="BO36" s="96">
        <v>184139.19999999995</v>
      </c>
      <c r="BP36" s="96">
        <v>68397.400000000023</v>
      </c>
      <c r="BQ36" s="96">
        <v>14035.899999999994</v>
      </c>
      <c r="BR36" s="96">
        <v>335.19999999999982</v>
      </c>
      <c r="BS36" s="96">
        <v>43754.099999999977</v>
      </c>
      <c r="BT36" s="96">
        <v>10272.200000000012</v>
      </c>
      <c r="BU36" s="96">
        <v>48442.599999999977</v>
      </c>
      <c r="BV36" s="96">
        <v>37035</v>
      </c>
      <c r="BW36" s="96">
        <v>1753.8000000000011</v>
      </c>
      <c r="BX36" s="96">
        <v>28510.399999999965</v>
      </c>
      <c r="BY36" s="96">
        <v>11269</v>
      </c>
      <c r="BZ36" s="96">
        <v>3811.1000000000022</v>
      </c>
      <c r="CA36" s="96">
        <v>1048.4000000000005</v>
      </c>
      <c r="CB36" s="96">
        <v>6409.4999999999982</v>
      </c>
      <c r="CC36" s="96">
        <v>0</v>
      </c>
      <c r="CD36" s="96">
        <v>257070.40000000014</v>
      </c>
      <c r="CE36" s="96">
        <v>213895.89999999991</v>
      </c>
      <c r="CF36" s="96">
        <v>65077.300000000047</v>
      </c>
      <c r="CG36" s="96">
        <v>53647.700000000012</v>
      </c>
      <c r="CH36" s="96">
        <v>11429.599999999991</v>
      </c>
      <c r="CI36" s="96">
        <v>6850.1999999999971</v>
      </c>
      <c r="CJ36" s="96">
        <v>67194</v>
      </c>
      <c r="CK36" s="96">
        <v>33271.100000000035</v>
      </c>
      <c r="CL36" s="96">
        <v>33665.299999999988</v>
      </c>
      <c r="CM36" s="96">
        <v>140.90000000000009</v>
      </c>
      <c r="CN36" s="96">
        <v>116.70000000000005</v>
      </c>
      <c r="CO36" s="96">
        <v>74774.400000000023</v>
      </c>
      <c r="CP36" s="96">
        <v>69182</v>
      </c>
      <c r="CQ36" s="96">
        <v>5592.3999999999942</v>
      </c>
      <c r="CR36" s="96">
        <v>43174.5</v>
      </c>
      <c r="CS36" s="96">
        <v>3767.9000000000015</v>
      </c>
      <c r="CT36" s="96">
        <v>39406.600000000006</v>
      </c>
      <c r="CU36" s="96">
        <v>87</v>
      </c>
      <c r="CV36" s="96">
        <v>38781.100000000006</v>
      </c>
      <c r="CW36" s="96">
        <v>7.0999999999999943</v>
      </c>
      <c r="CX36" s="96">
        <v>531.40000000000009</v>
      </c>
      <c r="CY36" s="96">
        <v>0</v>
      </c>
      <c r="CZ36" s="96">
        <v>0</v>
      </c>
      <c r="DA36" s="96">
        <v>13112.199999999721</v>
      </c>
      <c r="DB36" s="96">
        <v>-18487.699999999721</v>
      </c>
      <c r="DC36" s="96">
        <v>-61662.200000000186</v>
      </c>
      <c r="DD36" s="96">
        <v>-0.38276651000000006</v>
      </c>
      <c r="DE36" s="96">
        <v>0</v>
      </c>
      <c r="DF36" s="96">
        <v>0</v>
      </c>
      <c r="DG36" s="96">
        <v>0</v>
      </c>
      <c r="DH36" s="96">
        <v>0</v>
      </c>
    </row>
    <row r="37" spans="2:112" x14ac:dyDescent="0.25">
      <c r="B37">
        <v>2008</v>
      </c>
      <c r="C37">
        <v>10</v>
      </c>
      <c r="D37" t="s">
        <v>532</v>
      </c>
      <c r="E37" s="3">
        <v>39722</v>
      </c>
      <c r="F37" s="96">
        <v>2037222</v>
      </c>
      <c r="G37" s="96">
        <v>2036910.2</v>
      </c>
      <c r="H37" s="96">
        <v>1968154</v>
      </c>
      <c r="I37" s="96">
        <v>678583.20000000007</v>
      </c>
      <c r="J37" s="96">
        <v>128981.4</v>
      </c>
      <c r="K37" s="96">
        <v>4219.8</v>
      </c>
      <c r="L37" s="96">
        <v>421979.2</v>
      </c>
      <c r="M37" s="96">
        <v>123402.8</v>
      </c>
      <c r="N37" s="96">
        <v>546887.30000000005</v>
      </c>
      <c r="O37" s="96">
        <v>370589.6</v>
      </c>
      <c r="P37" s="96">
        <v>18941.099999999999</v>
      </c>
      <c r="Q37" s="96">
        <v>353152.8</v>
      </c>
      <c r="R37" s="96">
        <v>68756.2</v>
      </c>
      <c r="S37" s="96">
        <v>35698.199999999997</v>
      </c>
      <c r="T37" s="96">
        <v>8885.2000000000007</v>
      </c>
      <c r="U37" s="96">
        <v>24172.799999999999</v>
      </c>
      <c r="V37" s="96">
        <v>311.8</v>
      </c>
      <c r="W37" s="96">
        <v>1878487.62</v>
      </c>
      <c r="X37" s="96">
        <v>1672635.6</v>
      </c>
      <c r="Y37" s="96">
        <v>656220.19999999995</v>
      </c>
      <c r="Z37" s="96">
        <v>547082.80000000005</v>
      </c>
      <c r="AA37" s="96">
        <v>109137.4</v>
      </c>
      <c r="AB37" s="96">
        <v>58641.7</v>
      </c>
      <c r="AC37" s="96">
        <v>646208.19999999995</v>
      </c>
      <c r="AD37" s="96">
        <v>307009.5</v>
      </c>
      <c r="AE37" s="96">
        <v>334539.09999999998</v>
      </c>
      <c r="AF37" s="96">
        <v>2706.2</v>
      </c>
      <c r="AG37" s="96">
        <v>1953.4</v>
      </c>
      <c r="AH37" s="96">
        <v>311565.5</v>
      </c>
      <c r="AI37" s="96">
        <v>235561.7</v>
      </c>
      <c r="AJ37" s="96">
        <v>76003.8</v>
      </c>
      <c r="AK37" s="96">
        <v>205852.02</v>
      </c>
      <c r="AL37" s="96">
        <v>33458.1</v>
      </c>
      <c r="AM37" s="96">
        <v>172393.92</v>
      </c>
      <c r="AN37" s="96">
        <v>632.79999999999995</v>
      </c>
      <c r="AO37" s="96">
        <v>167947.8</v>
      </c>
      <c r="AP37" s="96">
        <v>70.8</v>
      </c>
      <c r="AQ37" s="96">
        <v>3742.52</v>
      </c>
      <c r="AR37" s="96">
        <v>0</v>
      </c>
      <c r="AS37" s="96">
        <v>0</v>
      </c>
      <c r="AT37" s="96">
        <v>470299.87999999989</v>
      </c>
      <c r="AU37" s="96">
        <v>364274.59999999986</v>
      </c>
      <c r="AV37" s="96">
        <v>158734.37999999989</v>
      </c>
      <c r="AW37" s="96">
        <v>0.98533956</v>
      </c>
      <c r="AX37" s="96">
        <v>0</v>
      </c>
      <c r="AY37" s="96">
        <v>0</v>
      </c>
      <c r="AZ37" s="96">
        <v>0</v>
      </c>
      <c r="BA37" s="96">
        <v>0</v>
      </c>
      <c r="BB37" s="96">
        <v>161096.12000151491</v>
      </c>
      <c r="BC37" s="96">
        <v>4404090</v>
      </c>
      <c r="BI37">
        <v>2008</v>
      </c>
      <c r="BJ37">
        <v>10</v>
      </c>
      <c r="BK37" t="s">
        <v>532</v>
      </c>
      <c r="BL37" s="3">
        <v>39722</v>
      </c>
      <c r="BM37" s="96">
        <v>223536.10000000009</v>
      </c>
      <c r="BN37" s="96">
        <v>223536.09999999986</v>
      </c>
      <c r="BO37" s="96">
        <v>217131.5</v>
      </c>
      <c r="BP37" s="96">
        <v>76656.800000000047</v>
      </c>
      <c r="BQ37" s="96">
        <v>16367.5</v>
      </c>
      <c r="BR37" s="96">
        <v>424.70000000000027</v>
      </c>
      <c r="BS37" s="96">
        <v>48685.400000000023</v>
      </c>
      <c r="BT37" s="96">
        <v>11179.199999999997</v>
      </c>
      <c r="BU37" s="96">
        <v>70281.20000000007</v>
      </c>
      <c r="BV37" s="96">
        <v>35741.599999999977</v>
      </c>
      <c r="BW37" s="96">
        <v>1944.1999999999971</v>
      </c>
      <c r="BX37" s="96">
        <v>32507.700000000012</v>
      </c>
      <c r="BY37" s="96">
        <v>6404.5999999999985</v>
      </c>
      <c r="BZ37" s="96">
        <v>3702.2999999999956</v>
      </c>
      <c r="CA37" s="96">
        <v>776.10000000000036</v>
      </c>
      <c r="CB37" s="96">
        <v>1926.2000000000007</v>
      </c>
      <c r="CC37" s="96">
        <v>0</v>
      </c>
      <c r="CD37" s="96">
        <v>169679.5</v>
      </c>
      <c r="CE37" s="96">
        <v>153258.20000000019</v>
      </c>
      <c r="CF37" s="96">
        <v>65991.79999999993</v>
      </c>
      <c r="CG37" s="96">
        <v>54781.800000000047</v>
      </c>
      <c r="CH37" s="96">
        <v>11210</v>
      </c>
      <c r="CI37" s="96">
        <v>9850.0999999999985</v>
      </c>
      <c r="CJ37" s="96">
        <v>71080.199999999953</v>
      </c>
      <c r="CK37" s="96">
        <v>31986.599999999977</v>
      </c>
      <c r="CL37" s="96">
        <v>38611.799999999988</v>
      </c>
      <c r="CM37" s="96">
        <v>139.89999999999964</v>
      </c>
      <c r="CN37" s="96">
        <v>341.90000000000009</v>
      </c>
      <c r="CO37" s="96">
        <v>6336.0999999999767</v>
      </c>
      <c r="CP37" s="96">
        <v>4649.3000000000175</v>
      </c>
      <c r="CQ37" s="96">
        <v>1686.8000000000029</v>
      </c>
      <c r="CR37" s="96">
        <v>16421.299999999988</v>
      </c>
      <c r="CS37" s="96">
        <v>9226.5999999999985</v>
      </c>
      <c r="CT37" s="96">
        <v>7194.7000000000116</v>
      </c>
      <c r="CU37" s="96">
        <v>58.899999999999977</v>
      </c>
      <c r="CV37" s="96">
        <v>6981.6999999999825</v>
      </c>
      <c r="CW37" s="96">
        <v>7</v>
      </c>
      <c r="CX37" s="96">
        <v>147.09999999999991</v>
      </c>
      <c r="CY37" s="96">
        <v>0</v>
      </c>
      <c r="CZ37" s="96">
        <v>0</v>
      </c>
      <c r="DA37" s="96">
        <v>60192.700000000186</v>
      </c>
      <c r="DB37" s="96">
        <v>70277.899999999674</v>
      </c>
      <c r="DC37" s="96">
        <v>53856.600000000093</v>
      </c>
      <c r="DD37" s="96">
        <v>0.33431345000000001</v>
      </c>
      <c r="DE37" s="96">
        <v>0</v>
      </c>
      <c r="DF37" s="96">
        <v>0</v>
      </c>
      <c r="DG37" s="96">
        <v>0</v>
      </c>
      <c r="DH37" s="96">
        <v>0</v>
      </c>
    </row>
    <row r="38" spans="2:112" x14ac:dyDescent="0.25">
      <c r="B38">
        <v>2008</v>
      </c>
      <c r="C38">
        <v>11</v>
      </c>
      <c r="D38" t="s">
        <v>533</v>
      </c>
      <c r="E38" s="3">
        <v>39753</v>
      </c>
      <c r="F38" s="96">
        <v>2199703.5</v>
      </c>
      <c r="G38" s="96">
        <v>2199391.7000000002</v>
      </c>
      <c r="H38" s="96">
        <v>2125744.7000000002</v>
      </c>
      <c r="I38" s="96">
        <v>740635.60000000009</v>
      </c>
      <c r="J38" s="96">
        <v>143203.4</v>
      </c>
      <c r="K38" s="96">
        <v>4505.5</v>
      </c>
      <c r="L38" s="96">
        <v>460438.4</v>
      </c>
      <c r="M38" s="96">
        <v>132488.29999999999</v>
      </c>
      <c r="N38" s="96">
        <v>569979.9</v>
      </c>
      <c r="O38" s="96">
        <v>404492.5</v>
      </c>
      <c r="P38" s="96">
        <v>21312.7</v>
      </c>
      <c r="Q38" s="96">
        <v>389324</v>
      </c>
      <c r="R38" s="96">
        <v>73647</v>
      </c>
      <c r="S38" s="96">
        <v>39624.400000000001</v>
      </c>
      <c r="T38" s="96">
        <v>9474.2000000000007</v>
      </c>
      <c r="U38" s="96">
        <v>24548.400000000001</v>
      </c>
      <c r="V38" s="96">
        <v>311.8</v>
      </c>
      <c r="W38" s="96">
        <v>2078995.32</v>
      </c>
      <c r="X38" s="96">
        <v>1860440.6</v>
      </c>
      <c r="Y38" s="96">
        <v>732948</v>
      </c>
      <c r="Z38" s="96">
        <v>612814.1</v>
      </c>
      <c r="AA38" s="96">
        <v>120133.9</v>
      </c>
      <c r="AB38" s="96">
        <v>67341.899999999994</v>
      </c>
      <c r="AC38" s="96">
        <v>731590.7</v>
      </c>
      <c r="AD38" s="96">
        <v>342807.8</v>
      </c>
      <c r="AE38" s="96">
        <v>383185</v>
      </c>
      <c r="AF38" s="96">
        <v>2976.9</v>
      </c>
      <c r="AG38" s="96">
        <v>2621</v>
      </c>
      <c r="AH38" s="96">
        <v>328560</v>
      </c>
      <c r="AI38" s="96">
        <v>245872.6</v>
      </c>
      <c r="AJ38" s="96">
        <v>82687.399999999994</v>
      </c>
      <c r="AK38" s="96">
        <v>218554.72</v>
      </c>
      <c r="AL38" s="96">
        <v>38057.599999999999</v>
      </c>
      <c r="AM38" s="96">
        <v>180497.12</v>
      </c>
      <c r="AN38" s="96">
        <v>703.7</v>
      </c>
      <c r="AO38" s="96">
        <v>175789.5</v>
      </c>
      <c r="AP38" s="96">
        <v>77.900000000000006</v>
      </c>
      <c r="AQ38" s="96">
        <v>3926.02</v>
      </c>
      <c r="AR38" s="96">
        <v>0</v>
      </c>
      <c r="AS38" s="96">
        <v>0</v>
      </c>
      <c r="AT38" s="96">
        <v>449268.17999999993</v>
      </c>
      <c r="AU38" s="96">
        <v>338951.10000000009</v>
      </c>
      <c r="AV38" s="96">
        <v>120708.17999999993</v>
      </c>
      <c r="AW38" s="96">
        <v>0.74929290000000004</v>
      </c>
      <c r="AX38" s="96">
        <v>0</v>
      </c>
      <c r="AY38" s="96">
        <v>0</v>
      </c>
      <c r="AZ38" s="96">
        <v>0</v>
      </c>
      <c r="BA38" s="96">
        <v>0</v>
      </c>
      <c r="BB38" s="96">
        <v>161096.12142327777</v>
      </c>
      <c r="BC38" s="96">
        <v>4404090</v>
      </c>
      <c r="BI38">
        <v>2008</v>
      </c>
      <c r="BJ38">
        <v>11</v>
      </c>
      <c r="BK38" t="s">
        <v>533</v>
      </c>
      <c r="BL38" s="3">
        <v>39753</v>
      </c>
      <c r="BM38" s="96">
        <v>162481.5</v>
      </c>
      <c r="BN38" s="96">
        <v>162481.50000000023</v>
      </c>
      <c r="BO38" s="96">
        <v>157590.70000000019</v>
      </c>
      <c r="BP38" s="96">
        <v>62052.400000000023</v>
      </c>
      <c r="BQ38" s="96">
        <v>14222</v>
      </c>
      <c r="BR38" s="96">
        <v>285.69999999999982</v>
      </c>
      <c r="BS38" s="96">
        <v>38459.200000000012</v>
      </c>
      <c r="BT38" s="96">
        <v>9085.4999999999854</v>
      </c>
      <c r="BU38" s="96">
        <v>23092.599999999977</v>
      </c>
      <c r="BV38" s="96">
        <v>33902.900000000023</v>
      </c>
      <c r="BW38" s="96">
        <v>2371.6000000000022</v>
      </c>
      <c r="BX38" s="96">
        <v>36171.200000000012</v>
      </c>
      <c r="BY38" s="96">
        <v>4890.8000000000029</v>
      </c>
      <c r="BZ38" s="96">
        <v>3926.2000000000044</v>
      </c>
      <c r="CA38" s="96">
        <v>589</v>
      </c>
      <c r="CB38" s="96">
        <v>375.60000000000218</v>
      </c>
      <c r="CC38" s="96">
        <v>0</v>
      </c>
      <c r="CD38" s="96">
        <v>200507.69999999995</v>
      </c>
      <c r="CE38" s="96">
        <v>187805</v>
      </c>
      <c r="CF38" s="96">
        <v>76727.800000000047</v>
      </c>
      <c r="CG38" s="96">
        <v>65731.29999999993</v>
      </c>
      <c r="CH38" s="96">
        <v>10996.5</v>
      </c>
      <c r="CI38" s="96">
        <v>8700.1999999999971</v>
      </c>
      <c r="CJ38" s="96">
        <v>85382.5</v>
      </c>
      <c r="CK38" s="96">
        <v>35798.299999999988</v>
      </c>
      <c r="CL38" s="96">
        <v>48645.900000000023</v>
      </c>
      <c r="CM38" s="96">
        <v>270.70000000000027</v>
      </c>
      <c r="CN38" s="96">
        <v>667.59999999999991</v>
      </c>
      <c r="CO38" s="96">
        <v>16994.5</v>
      </c>
      <c r="CP38" s="96">
        <v>10310.899999999994</v>
      </c>
      <c r="CQ38" s="96">
        <v>6683.5999999999913</v>
      </c>
      <c r="CR38" s="96">
        <v>12702.700000000012</v>
      </c>
      <c r="CS38" s="96">
        <v>4599.5</v>
      </c>
      <c r="CT38" s="96">
        <v>8103.1999999999825</v>
      </c>
      <c r="CU38" s="96">
        <v>70.900000000000091</v>
      </c>
      <c r="CV38" s="96">
        <v>7841.7000000000116</v>
      </c>
      <c r="CW38" s="96">
        <v>7.1000000000000085</v>
      </c>
      <c r="CX38" s="96">
        <v>183.5</v>
      </c>
      <c r="CY38" s="96">
        <v>0</v>
      </c>
      <c r="CZ38" s="96">
        <v>0</v>
      </c>
      <c r="DA38" s="96">
        <v>-21031.699999999953</v>
      </c>
      <c r="DB38" s="96">
        <v>-25323.499999999767</v>
      </c>
      <c r="DC38" s="96">
        <v>-38026.199999999953</v>
      </c>
      <c r="DD38" s="96">
        <v>-0.23604665999999996</v>
      </c>
      <c r="DE38" s="96">
        <v>0</v>
      </c>
      <c r="DF38" s="96">
        <v>0</v>
      </c>
      <c r="DG38" s="96">
        <v>0</v>
      </c>
      <c r="DH38" s="96">
        <v>0</v>
      </c>
    </row>
    <row r="39" spans="2:112" x14ac:dyDescent="0.25">
      <c r="B39">
        <v>2008</v>
      </c>
      <c r="C39">
        <v>12</v>
      </c>
      <c r="D39" t="s">
        <v>534</v>
      </c>
      <c r="E39" s="3">
        <v>39783</v>
      </c>
      <c r="F39" s="96">
        <v>2490030.6</v>
      </c>
      <c r="G39" s="96">
        <v>2489551.2000000002</v>
      </c>
      <c r="H39" s="96">
        <v>2408578.6</v>
      </c>
      <c r="I39" s="96">
        <v>797421</v>
      </c>
      <c r="J39" s="96">
        <v>156816</v>
      </c>
      <c r="K39" s="96">
        <v>4667.3</v>
      </c>
      <c r="L39" s="96">
        <v>494492.8</v>
      </c>
      <c r="M39" s="96">
        <v>141444.9</v>
      </c>
      <c r="N39" s="96">
        <v>689224.7</v>
      </c>
      <c r="O39" s="96">
        <v>442228.1</v>
      </c>
      <c r="P39" s="96">
        <v>22822.9</v>
      </c>
      <c r="Q39" s="96">
        <v>456881.9</v>
      </c>
      <c r="R39" s="96">
        <v>80972.600000000006</v>
      </c>
      <c r="S39" s="96">
        <v>43731.4</v>
      </c>
      <c r="T39" s="96">
        <v>11316</v>
      </c>
      <c r="U39" s="96">
        <v>25925.200000000001</v>
      </c>
      <c r="V39" s="96">
        <v>479.4</v>
      </c>
      <c r="W39" s="96">
        <v>2460431.92</v>
      </c>
      <c r="X39" s="96">
        <v>2119803.6</v>
      </c>
      <c r="Y39" s="96">
        <v>856512.1</v>
      </c>
      <c r="Z39" s="96">
        <v>720710</v>
      </c>
      <c r="AA39" s="96">
        <v>135802.1</v>
      </c>
      <c r="AB39" s="96">
        <v>87627.7</v>
      </c>
      <c r="AC39" s="96">
        <v>835578</v>
      </c>
      <c r="AD39" s="96">
        <v>400827.9</v>
      </c>
      <c r="AE39" s="96">
        <v>428196.9</v>
      </c>
      <c r="AF39" s="96">
        <v>3088.3</v>
      </c>
      <c r="AG39" s="96">
        <v>3464.9</v>
      </c>
      <c r="AH39" s="96">
        <v>340085.8</v>
      </c>
      <c r="AI39" s="96">
        <v>255328.7</v>
      </c>
      <c r="AJ39" s="96">
        <v>84757.1</v>
      </c>
      <c r="AK39" s="96">
        <v>275723.62</v>
      </c>
      <c r="AL39" s="96">
        <v>61451.4</v>
      </c>
      <c r="AM39" s="96">
        <v>214272.22</v>
      </c>
      <c r="AN39" s="96">
        <v>771.7</v>
      </c>
      <c r="AO39" s="96">
        <v>209007.5</v>
      </c>
      <c r="AP39" s="96">
        <v>85</v>
      </c>
      <c r="AQ39" s="96">
        <v>4408.0200000000004</v>
      </c>
      <c r="AR39" s="96">
        <v>64904.7</v>
      </c>
      <c r="AS39" s="96">
        <v>0</v>
      </c>
      <c r="AT39" s="96">
        <v>369684.47999999998</v>
      </c>
      <c r="AU39" s="96">
        <v>369747.60000000009</v>
      </c>
      <c r="AV39" s="96">
        <v>29598.680000000168</v>
      </c>
      <c r="AW39" s="96">
        <v>0.18373303999999999</v>
      </c>
      <c r="AX39" s="96">
        <v>0</v>
      </c>
      <c r="AY39" s="96">
        <v>0</v>
      </c>
      <c r="AZ39" s="96">
        <v>0</v>
      </c>
      <c r="BA39" s="96">
        <v>0</v>
      </c>
      <c r="BB39" s="96">
        <v>161096.12076303843</v>
      </c>
      <c r="BC39" s="96">
        <v>4404090</v>
      </c>
      <c r="BI39">
        <v>2008</v>
      </c>
      <c r="BJ39">
        <v>12</v>
      </c>
      <c r="BK39" t="s">
        <v>534</v>
      </c>
      <c r="BL39" s="3">
        <v>39783</v>
      </c>
      <c r="BM39" s="96">
        <v>290327.10000000009</v>
      </c>
      <c r="BN39" s="96">
        <v>290159.5</v>
      </c>
      <c r="BO39" s="96">
        <v>282833.89999999991</v>
      </c>
      <c r="BP39" s="96">
        <v>56785.399999999907</v>
      </c>
      <c r="BQ39" s="96">
        <v>13612.600000000006</v>
      </c>
      <c r="BR39" s="96">
        <v>161.80000000000018</v>
      </c>
      <c r="BS39" s="96">
        <v>34054.399999999965</v>
      </c>
      <c r="BT39" s="96">
        <v>8956.6000000000058</v>
      </c>
      <c r="BU39" s="96">
        <v>119244.79999999993</v>
      </c>
      <c r="BV39" s="96">
        <v>37735.599999999977</v>
      </c>
      <c r="BW39" s="96">
        <v>1510.2000000000007</v>
      </c>
      <c r="BX39" s="96">
        <v>67557.900000000023</v>
      </c>
      <c r="BY39" s="96">
        <v>7325.6000000000058</v>
      </c>
      <c r="BZ39" s="96">
        <v>4107</v>
      </c>
      <c r="CA39" s="96">
        <v>1841.7999999999993</v>
      </c>
      <c r="CB39" s="96">
        <v>1376.7999999999993</v>
      </c>
      <c r="CC39" s="96">
        <v>167.59999999999997</v>
      </c>
      <c r="CD39" s="96">
        <v>381436.59999999986</v>
      </c>
      <c r="CE39" s="96">
        <v>259363</v>
      </c>
      <c r="CF39" s="96">
        <v>123564.09999999998</v>
      </c>
      <c r="CG39" s="96">
        <v>107895.90000000002</v>
      </c>
      <c r="CH39" s="96">
        <v>15668.200000000012</v>
      </c>
      <c r="CI39" s="96">
        <v>20285.800000000003</v>
      </c>
      <c r="CJ39" s="96">
        <v>103987.30000000005</v>
      </c>
      <c r="CK39" s="96">
        <v>58020.100000000035</v>
      </c>
      <c r="CL39" s="96">
        <v>45011.900000000023</v>
      </c>
      <c r="CM39" s="96">
        <v>111.40000000000009</v>
      </c>
      <c r="CN39" s="96">
        <v>843.90000000000009</v>
      </c>
      <c r="CO39" s="96">
        <v>11525.799999999988</v>
      </c>
      <c r="CP39" s="96">
        <v>9456.1000000000058</v>
      </c>
      <c r="CQ39" s="96">
        <v>2069.7000000000116</v>
      </c>
      <c r="CR39" s="96">
        <v>57168.899999999994</v>
      </c>
      <c r="CS39" s="96">
        <v>23393.800000000003</v>
      </c>
      <c r="CT39" s="96">
        <v>33775.100000000006</v>
      </c>
      <c r="CU39" s="96">
        <v>68</v>
      </c>
      <c r="CV39" s="96">
        <v>33218</v>
      </c>
      <c r="CW39" s="96">
        <v>7.0999999999999943</v>
      </c>
      <c r="CX39" s="96">
        <v>482.00000000000045</v>
      </c>
      <c r="CY39" s="96">
        <v>64904.7</v>
      </c>
      <c r="CZ39" s="96">
        <v>0</v>
      </c>
      <c r="DA39" s="96">
        <v>-79583.699999999953</v>
      </c>
      <c r="DB39" s="96">
        <v>30796.5</v>
      </c>
      <c r="DC39" s="96">
        <v>-91109.499999999767</v>
      </c>
      <c r="DD39" s="96">
        <v>-0.56555986000000003</v>
      </c>
      <c r="DE39" s="96">
        <v>0</v>
      </c>
      <c r="DF39" s="96">
        <v>0</v>
      </c>
      <c r="DG39" s="96">
        <v>0</v>
      </c>
      <c r="DH39" s="96">
        <v>0</v>
      </c>
    </row>
    <row r="40" spans="2:112" x14ac:dyDescent="0.25">
      <c r="B40">
        <v>2009</v>
      </c>
      <c r="C40">
        <v>1</v>
      </c>
      <c r="D40" t="s">
        <v>535</v>
      </c>
      <c r="E40" s="3">
        <v>39814</v>
      </c>
      <c r="F40" s="96">
        <v>204962.1</v>
      </c>
      <c r="G40" s="96">
        <v>204962.1</v>
      </c>
      <c r="H40" s="96">
        <v>198520.2</v>
      </c>
      <c r="I40" s="96">
        <v>45762.299999999996</v>
      </c>
      <c r="J40" s="96">
        <v>9556.1</v>
      </c>
      <c r="K40" s="96">
        <v>558.4</v>
      </c>
      <c r="L40" s="96">
        <v>28819.200000000001</v>
      </c>
      <c r="M40" s="96">
        <v>6828.6</v>
      </c>
      <c r="N40" s="96">
        <v>42610.400000000001</v>
      </c>
      <c r="O40" s="96">
        <v>45003</v>
      </c>
      <c r="P40" s="96">
        <v>2380.9</v>
      </c>
      <c r="Q40" s="96">
        <v>62763.6</v>
      </c>
      <c r="R40" s="96">
        <v>6441.9</v>
      </c>
      <c r="S40" s="96">
        <v>4207.8999999999996</v>
      </c>
      <c r="T40" s="96">
        <v>2013.7</v>
      </c>
      <c r="U40" s="96">
        <v>220.3</v>
      </c>
      <c r="V40" s="96">
        <v>0</v>
      </c>
      <c r="W40" s="96">
        <v>265286.2</v>
      </c>
      <c r="X40" s="96">
        <v>237809.1</v>
      </c>
      <c r="Y40" s="96">
        <v>116342.7</v>
      </c>
      <c r="Z40" s="96">
        <v>106644.7</v>
      </c>
      <c r="AA40" s="96">
        <v>9698</v>
      </c>
      <c r="AB40" s="96">
        <v>2272.6999999999998</v>
      </c>
      <c r="AC40" s="96">
        <v>81544.399999999994</v>
      </c>
      <c r="AD40" s="96">
        <v>30002.1</v>
      </c>
      <c r="AE40" s="96">
        <v>50637.1</v>
      </c>
      <c r="AF40" s="96">
        <v>653.5</v>
      </c>
      <c r="AG40" s="96">
        <v>251.7</v>
      </c>
      <c r="AH40" s="96">
        <v>37649.300000000003</v>
      </c>
      <c r="AI40" s="96">
        <v>17588.099999999999</v>
      </c>
      <c r="AJ40" s="96">
        <v>20061.2</v>
      </c>
      <c r="AK40" s="96">
        <v>27477.1</v>
      </c>
      <c r="AL40" s="96">
        <v>1403.1</v>
      </c>
      <c r="AM40" s="96">
        <v>26074</v>
      </c>
      <c r="AN40" s="96">
        <v>201.1</v>
      </c>
      <c r="AO40" s="96">
        <v>25367.8</v>
      </c>
      <c r="AP40" s="96">
        <v>0</v>
      </c>
      <c r="AQ40" s="96">
        <v>505.1</v>
      </c>
      <c r="AR40" s="96">
        <v>0</v>
      </c>
      <c r="AS40" s="96">
        <v>0</v>
      </c>
      <c r="AT40" s="96">
        <v>-22674.800000000017</v>
      </c>
      <c r="AU40" s="96">
        <v>-32847</v>
      </c>
      <c r="AV40" s="96">
        <v>-60324.100000000006</v>
      </c>
      <c r="AW40" s="96">
        <v>-0.34429530000000003</v>
      </c>
      <c r="AX40" s="96">
        <v>8191.8999999999942</v>
      </c>
      <c r="AY40" s="96">
        <v>68516</v>
      </c>
      <c r="AZ40" s="96">
        <v>68516</v>
      </c>
      <c r="BA40" s="96">
        <v>-5281</v>
      </c>
      <c r="BB40" s="96">
        <v>175210.34995249717</v>
      </c>
      <c r="BC40" s="96">
        <v>4469337</v>
      </c>
      <c r="BI40">
        <v>2009</v>
      </c>
      <c r="BJ40">
        <v>1</v>
      </c>
      <c r="BK40" t="s">
        <v>535</v>
      </c>
      <c r="BL40" s="3">
        <v>39814</v>
      </c>
      <c r="BM40" s="96">
        <v>204962.1</v>
      </c>
      <c r="BN40" s="96">
        <v>204962.1</v>
      </c>
      <c r="BO40" s="96">
        <v>198520.2</v>
      </c>
      <c r="BP40" s="96">
        <v>45762.299999999996</v>
      </c>
      <c r="BQ40" s="96">
        <v>9556.1</v>
      </c>
      <c r="BR40" s="96">
        <v>558.4</v>
      </c>
      <c r="BS40" s="96">
        <v>28819.200000000001</v>
      </c>
      <c r="BT40" s="96">
        <v>6828.6</v>
      </c>
      <c r="BU40" s="96">
        <v>42610.400000000001</v>
      </c>
      <c r="BV40" s="96">
        <v>45003</v>
      </c>
      <c r="BW40" s="96">
        <v>2380.9</v>
      </c>
      <c r="BX40" s="96">
        <v>62763.6</v>
      </c>
      <c r="BY40" s="96">
        <v>6441.9</v>
      </c>
      <c r="BZ40" s="96">
        <v>4207.8999999999996</v>
      </c>
      <c r="CA40" s="96">
        <v>2013.7</v>
      </c>
      <c r="CB40" s="96">
        <v>220.3</v>
      </c>
      <c r="CC40" s="96">
        <v>0</v>
      </c>
      <c r="CD40" s="96">
        <v>265286.2</v>
      </c>
      <c r="CE40" s="96">
        <v>237809.1</v>
      </c>
      <c r="CF40" s="96">
        <v>116342.7</v>
      </c>
      <c r="CG40" s="96">
        <v>106644.7</v>
      </c>
      <c r="CH40" s="96">
        <v>9698</v>
      </c>
      <c r="CI40" s="96">
        <v>2272.6999999999998</v>
      </c>
      <c r="CJ40" s="96">
        <v>81544.399999999994</v>
      </c>
      <c r="CK40" s="96">
        <v>30002.1</v>
      </c>
      <c r="CL40" s="96">
        <v>50637.1</v>
      </c>
      <c r="CM40" s="96">
        <v>653.5</v>
      </c>
      <c r="CN40" s="96">
        <v>251.7</v>
      </c>
      <c r="CO40" s="96">
        <v>37649.300000000003</v>
      </c>
      <c r="CP40" s="96">
        <v>17588.099999999999</v>
      </c>
      <c r="CQ40" s="96">
        <v>20061.2</v>
      </c>
      <c r="CR40" s="96">
        <v>27477.1</v>
      </c>
      <c r="CS40" s="96">
        <v>1403.1</v>
      </c>
      <c r="CT40" s="96">
        <v>26074</v>
      </c>
      <c r="CU40" s="96">
        <v>201.1</v>
      </c>
      <c r="CV40" s="96">
        <v>25367.8</v>
      </c>
      <c r="CW40" s="96">
        <v>0</v>
      </c>
      <c r="CX40" s="96">
        <v>505.1</v>
      </c>
      <c r="CY40" s="96">
        <v>0</v>
      </c>
      <c r="CZ40" s="96">
        <v>0</v>
      </c>
      <c r="DA40" s="96">
        <v>-22674.800000000017</v>
      </c>
      <c r="DB40" s="96">
        <v>-32847</v>
      </c>
      <c r="DC40" s="96">
        <v>-60324.100000000006</v>
      </c>
      <c r="DD40" s="96">
        <v>-0.34429530000000003</v>
      </c>
      <c r="DE40" s="96">
        <v>8191.8999999999942</v>
      </c>
      <c r="DF40" s="96">
        <v>68516</v>
      </c>
      <c r="DG40" s="96">
        <v>68516</v>
      </c>
      <c r="DH40" s="96">
        <v>-5281</v>
      </c>
    </row>
    <row r="41" spans="2:112" x14ac:dyDescent="0.25">
      <c r="B41">
        <v>2009</v>
      </c>
      <c r="C41">
        <v>2</v>
      </c>
      <c r="D41" t="s">
        <v>536</v>
      </c>
      <c r="E41" s="3">
        <v>39845</v>
      </c>
      <c r="F41" s="96">
        <v>363979.9</v>
      </c>
      <c r="G41" s="96">
        <v>363979.9</v>
      </c>
      <c r="H41" s="96">
        <v>351588.5</v>
      </c>
      <c r="I41" s="96">
        <v>89900.3</v>
      </c>
      <c r="J41" s="96">
        <v>18514.3</v>
      </c>
      <c r="K41" s="96">
        <v>828.5</v>
      </c>
      <c r="L41" s="96">
        <v>57437.7</v>
      </c>
      <c r="M41" s="96">
        <v>13119.8</v>
      </c>
      <c r="N41" s="96">
        <v>71672.5</v>
      </c>
      <c r="O41" s="96">
        <v>83100.5</v>
      </c>
      <c r="P41" s="96">
        <v>4175.6000000000004</v>
      </c>
      <c r="Q41" s="96">
        <v>102739.6</v>
      </c>
      <c r="R41" s="96">
        <v>12391.399999999998</v>
      </c>
      <c r="S41" s="96">
        <v>8535.7999999999993</v>
      </c>
      <c r="T41" s="96">
        <v>3079.8</v>
      </c>
      <c r="U41" s="96">
        <v>775.8</v>
      </c>
      <c r="V41" s="96">
        <v>0</v>
      </c>
      <c r="W41" s="96">
        <v>454048.4</v>
      </c>
      <c r="X41" s="96">
        <v>417653</v>
      </c>
      <c r="Y41" s="96">
        <v>194004.8</v>
      </c>
      <c r="Z41" s="96">
        <v>162515.9</v>
      </c>
      <c r="AA41" s="96">
        <v>31488.9</v>
      </c>
      <c r="AB41" s="96">
        <v>6298.4</v>
      </c>
      <c r="AC41" s="96">
        <v>161779.6</v>
      </c>
      <c r="AD41" s="96">
        <v>65708.399999999994</v>
      </c>
      <c r="AE41" s="96">
        <v>94428.7</v>
      </c>
      <c r="AF41" s="96">
        <v>867.8</v>
      </c>
      <c r="AG41" s="96">
        <v>774.7</v>
      </c>
      <c r="AH41" s="96">
        <v>55570.2</v>
      </c>
      <c r="AI41" s="96">
        <v>28569.7</v>
      </c>
      <c r="AJ41" s="96">
        <v>27000.5</v>
      </c>
      <c r="AK41" s="96">
        <v>36395.4</v>
      </c>
      <c r="AL41" s="96">
        <v>3736.3</v>
      </c>
      <c r="AM41" s="96">
        <v>32659.1</v>
      </c>
      <c r="AN41" s="96">
        <v>415.3</v>
      </c>
      <c r="AO41" s="96">
        <v>31174.9</v>
      </c>
      <c r="AP41" s="96">
        <v>16.7</v>
      </c>
      <c r="AQ41" s="96">
        <v>1052.2</v>
      </c>
      <c r="AR41" s="96">
        <v>0</v>
      </c>
      <c r="AS41" s="96">
        <v>0</v>
      </c>
      <c r="AT41" s="96">
        <v>-34498.299999999988</v>
      </c>
      <c r="AU41" s="96">
        <v>-53673.099999999977</v>
      </c>
      <c r="AV41" s="96">
        <v>-90068.5</v>
      </c>
      <c r="AW41" s="96">
        <v>-0.51405924999999997</v>
      </c>
      <c r="AX41" s="96">
        <v>13626.5</v>
      </c>
      <c r="AY41" s="96">
        <v>103695</v>
      </c>
      <c r="AZ41" s="96">
        <v>103695</v>
      </c>
      <c r="BA41" s="96">
        <v>-6494</v>
      </c>
      <c r="BB41" s="96">
        <v>175210.34783441792</v>
      </c>
      <c r="BC41" s="96">
        <v>4469337</v>
      </c>
      <c r="BI41">
        <v>2009</v>
      </c>
      <c r="BJ41">
        <v>2</v>
      </c>
      <c r="BK41" t="s">
        <v>536</v>
      </c>
      <c r="BL41" s="3">
        <v>39845</v>
      </c>
      <c r="BM41" s="96">
        <v>159017.80000000002</v>
      </c>
      <c r="BN41" s="96">
        <v>159017.80000000002</v>
      </c>
      <c r="BO41" s="96">
        <v>153068.29999999999</v>
      </c>
      <c r="BP41" s="96">
        <v>44138.000000000007</v>
      </c>
      <c r="BQ41" s="96">
        <v>8958.1999999999989</v>
      </c>
      <c r="BR41" s="96">
        <v>270.10000000000002</v>
      </c>
      <c r="BS41" s="96">
        <v>28618.499999999996</v>
      </c>
      <c r="BT41" s="96">
        <v>6291.1999999999989</v>
      </c>
      <c r="BU41" s="96">
        <v>29062.1</v>
      </c>
      <c r="BV41" s="96">
        <v>38097.5</v>
      </c>
      <c r="BW41" s="96">
        <v>1794.7000000000003</v>
      </c>
      <c r="BX41" s="96">
        <v>39976.000000000007</v>
      </c>
      <c r="BY41" s="96">
        <v>5949.4999999999982</v>
      </c>
      <c r="BZ41" s="96">
        <v>4327.8999999999996</v>
      </c>
      <c r="CA41" s="96">
        <v>1066.1000000000001</v>
      </c>
      <c r="CB41" s="96">
        <v>555.5</v>
      </c>
      <c r="CC41" s="96">
        <v>0</v>
      </c>
      <c r="CD41" s="96">
        <v>188762.2</v>
      </c>
      <c r="CE41" s="96">
        <v>179843.9</v>
      </c>
      <c r="CF41" s="96">
        <v>77662.099999999991</v>
      </c>
      <c r="CG41" s="96">
        <v>55871.199999999997</v>
      </c>
      <c r="CH41" s="96">
        <v>21790.9</v>
      </c>
      <c r="CI41" s="96">
        <v>4025.7</v>
      </c>
      <c r="CJ41" s="96">
        <v>80235.200000000012</v>
      </c>
      <c r="CK41" s="96">
        <v>35706.299999999996</v>
      </c>
      <c r="CL41" s="96">
        <v>43791.6</v>
      </c>
      <c r="CM41" s="96">
        <v>214.29999999999995</v>
      </c>
      <c r="CN41" s="96">
        <v>523</v>
      </c>
      <c r="CO41" s="96">
        <v>17920.899999999994</v>
      </c>
      <c r="CP41" s="96">
        <v>10981.600000000002</v>
      </c>
      <c r="CQ41" s="96">
        <v>6939.2999999999993</v>
      </c>
      <c r="CR41" s="96">
        <v>8918.3000000000029</v>
      </c>
      <c r="CS41" s="96">
        <v>2333.2000000000003</v>
      </c>
      <c r="CT41" s="96">
        <v>6585.0999999999985</v>
      </c>
      <c r="CU41" s="96">
        <v>214.20000000000002</v>
      </c>
      <c r="CV41" s="96">
        <v>5807.1000000000022</v>
      </c>
      <c r="CW41" s="96">
        <v>16.7</v>
      </c>
      <c r="CX41" s="96">
        <v>547.1</v>
      </c>
      <c r="CY41" s="96">
        <v>0</v>
      </c>
      <c r="CZ41" s="96">
        <v>0</v>
      </c>
      <c r="DA41" s="96">
        <v>-11823.499999999971</v>
      </c>
      <c r="DB41" s="96">
        <v>-20826.099999999977</v>
      </c>
      <c r="DC41" s="96">
        <v>-29744.399999999994</v>
      </c>
      <c r="DD41" s="96">
        <v>-0.16976394999999994</v>
      </c>
      <c r="DE41" s="96">
        <v>5434.6000000000058</v>
      </c>
      <c r="DF41" s="96">
        <v>35179</v>
      </c>
      <c r="DG41" s="96">
        <v>35179</v>
      </c>
      <c r="DH41" s="96">
        <v>-1213</v>
      </c>
    </row>
    <row r="42" spans="2:112" x14ac:dyDescent="0.25">
      <c r="B42">
        <v>2009</v>
      </c>
      <c r="C42">
        <v>3</v>
      </c>
      <c r="D42" t="s">
        <v>537</v>
      </c>
      <c r="E42" s="3">
        <v>39873</v>
      </c>
      <c r="F42" s="96">
        <v>598262.6</v>
      </c>
      <c r="G42" s="96">
        <v>598262.6</v>
      </c>
      <c r="H42" s="96">
        <v>578706.30000000005</v>
      </c>
      <c r="I42" s="96">
        <v>138265</v>
      </c>
      <c r="J42" s="96">
        <v>27774.2</v>
      </c>
      <c r="K42" s="96">
        <v>1061.5</v>
      </c>
      <c r="L42" s="96">
        <v>87737.5</v>
      </c>
      <c r="M42" s="96">
        <v>21691.8</v>
      </c>
      <c r="N42" s="96">
        <v>176975.6</v>
      </c>
      <c r="O42" s="96">
        <v>118622.2</v>
      </c>
      <c r="P42" s="96">
        <v>5925.6</v>
      </c>
      <c r="Q42" s="96">
        <v>138917.9</v>
      </c>
      <c r="R42" s="96">
        <v>19556.3</v>
      </c>
      <c r="S42" s="96">
        <v>12728.9</v>
      </c>
      <c r="T42" s="96">
        <v>4099.3</v>
      </c>
      <c r="U42" s="96">
        <v>2728.1</v>
      </c>
      <c r="V42" s="96">
        <v>0</v>
      </c>
      <c r="W42" s="96">
        <v>704417.8</v>
      </c>
      <c r="X42" s="96">
        <v>659914.19999999995</v>
      </c>
      <c r="Y42" s="96">
        <v>273656.59999999998</v>
      </c>
      <c r="Z42" s="96">
        <v>228854.9</v>
      </c>
      <c r="AA42" s="96">
        <v>44801.7</v>
      </c>
      <c r="AB42" s="96">
        <v>14144.5</v>
      </c>
      <c r="AC42" s="96">
        <v>241199.6</v>
      </c>
      <c r="AD42" s="96">
        <v>100718.3</v>
      </c>
      <c r="AE42" s="96">
        <v>138082.4</v>
      </c>
      <c r="AF42" s="96">
        <v>1319.3</v>
      </c>
      <c r="AG42" s="96">
        <v>1079.5999999999999</v>
      </c>
      <c r="AH42" s="96">
        <v>130913.5</v>
      </c>
      <c r="AI42" s="96">
        <v>98431.4</v>
      </c>
      <c r="AJ42" s="96">
        <v>32482.1</v>
      </c>
      <c r="AK42" s="96">
        <v>44503.6</v>
      </c>
      <c r="AL42" s="96">
        <v>7493.1</v>
      </c>
      <c r="AM42" s="96">
        <v>37010.5</v>
      </c>
      <c r="AN42" s="96">
        <v>1162.9000000000001</v>
      </c>
      <c r="AO42" s="96">
        <v>34685.9</v>
      </c>
      <c r="AP42" s="96">
        <v>25</v>
      </c>
      <c r="AQ42" s="96">
        <v>1136.7</v>
      </c>
      <c r="AR42" s="96">
        <v>0</v>
      </c>
      <c r="AS42" s="96">
        <v>0</v>
      </c>
      <c r="AT42" s="96">
        <v>24758.29999999993</v>
      </c>
      <c r="AU42" s="96">
        <v>-61651.599999999977</v>
      </c>
      <c r="AV42" s="96">
        <v>-106155.20000000007</v>
      </c>
      <c r="AW42" s="96">
        <v>-0.60587289</v>
      </c>
      <c r="AX42" s="96">
        <v>14749.79999999993</v>
      </c>
      <c r="AY42" s="96">
        <v>120905</v>
      </c>
      <c r="AZ42" s="96">
        <v>120905</v>
      </c>
      <c r="BA42" s="96">
        <v>-8869</v>
      </c>
      <c r="BB42" s="96">
        <v>175210.34816395247</v>
      </c>
      <c r="BC42" s="96">
        <v>4469337</v>
      </c>
      <c r="BI42">
        <v>2009</v>
      </c>
      <c r="BJ42">
        <v>3</v>
      </c>
      <c r="BK42" t="s">
        <v>537</v>
      </c>
      <c r="BL42" s="3">
        <v>39873</v>
      </c>
      <c r="BM42" s="96">
        <v>234282.69999999995</v>
      </c>
      <c r="BN42" s="96">
        <v>234282.69999999995</v>
      </c>
      <c r="BO42" s="96">
        <v>227117.80000000005</v>
      </c>
      <c r="BP42" s="96">
        <v>48364.7</v>
      </c>
      <c r="BQ42" s="96">
        <v>9259.9000000000015</v>
      </c>
      <c r="BR42" s="96">
        <v>233</v>
      </c>
      <c r="BS42" s="96">
        <v>30299.800000000003</v>
      </c>
      <c r="BT42" s="96">
        <v>8572</v>
      </c>
      <c r="BU42" s="96">
        <v>105303.1</v>
      </c>
      <c r="BV42" s="96">
        <v>35521.699999999997</v>
      </c>
      <c r="BW42" s="96">
        <v>1750</v>
      </c>
      <c r="BX42" s="96">
        <v>36178.299999999988</v>
      </c>
      <c r="BY42" s="96">
        <v>7164.9000000000015</v>
      </c>
      <c r="BZ42" s="96">
        <v>4193.1000000000004</v>
      </c>
      <c r="CA42" s="96">
        <v>1019.5</v>
      </c>
      <c r="CB42" s="96">
        <v>1952.3</v>
      </c>
      <c r="CC42" s="96">
        <v>0</v>
      </c>
      <c r="CD42" s="96">
        <v>250369.40000000002</v>
      </c>
      <c r="CE42" s="96">
        <v>242261.19999999995</v>
      </c>
      <c r="CF42" s="96">
        <v>79651.799999999988</v>
      </c>
      <c r="CG42" s="96">
        <v>66339</v>
      </c>
      <c r="CH42" s="96">
        <v>13312.799999999996</v>
      </c>
      <c r="CI42" s="96">
        <v>7846.1</v>
      </c>
      <c r="CJ42" s="96">
        <v>79420</v>
      </c>
      <c r="CK42" s="96">
        <v>35009.900000000009</v>
      </c>
      <c r="CL42" s="96">
        <v>43653.7</v>
      </c>
      <c r="CM42" s="96">
        <v>451.5</v>
      </c>
      <c r="CN42" s="96">
        <v>304.89999999999986</v>
      </c>
      <c r="CO42" s="96">
        <v>75343.3</v>
      </c>
      <c r="CP42" s="96">
        <v>69861.7</v>
      </c>
      <c r="CQ42" s="96">
        <v>5481.5999999999985</v>
      </c>
      <c r="CR42" s="96">
        <v>8108.1999999999971</v>
      </c>
      <c r="CS42" s="96">
        <v>3756.8</v>
      </c>
      <c r="CT42" s="96">
        <v>4351.4000000000015</v>
      </c>
      <c r="CU42" s="96">
        <v>747.60000000000014</v>
      </c>
      <c r="CV42" s="96">
        <v>3511</v>
      </c>
      <c r="CW42" s="96">
        <v>8.3000000000000007</v>
      </c>
      <c r="CX42" s="96">
        <v>84.5</v>
      </c>
      <c r="CY42" s="96">
        <v>0</v>
      </c>
      <c r="CZ42" s="96">
        <v>0</v>
      </c>
      <c r="DA42" s="96">
        <v>59256.599999999919</v>
      </c>
      <c r="DB42" s="96">
        <v>-7978.5</v>
      </c>
      <c r="DC42" s="96">
        <v>-16086.70000000007</v>
      </c>
      <c r="DD42" s="96">
        <v>-9.181364000000003E-2</v>
      </c>
      <c r="DE42" s="96">
        <v>1123.2999999999302</v>
      </c>
      <c r="DF42" s="96">
        <v>17210</v>
      </c>
      <c r="DG42" s="96">
        <v>17210</v>
      </c>
      <c r="DH42" s="96">
        <v>-2375</v>
      </c>
    </row>
    <row r="43" spans="2:112" x14ac:dyDescent="0.25">
      <c r="B43">
        <v>2009</v>
      </c>
      <c r="C43">
        <v>4</v>
      </c>
      <c r="D43" t="s">
        <v>538</v>
      </c>
      <c r="E43" s="3">
        <v>39904</v>
      </c>
      <c r="F43" s="96">
        <v>780706.2</v>
      </c>
      <c r="G43" s="96">
        <v>780706.2</v>
      </c>
      <c r="H43" s="96">
        <v>752062</v>
      </c>
      <c r="I43" s="96">
        <v>183692.9</v>
      </c>
      <c r="J43" s="96">
        <v>35787.300000000003</v>
      </c>
      <c r="K43" s="96">
        <v>1407.6</v>
      </c>
      <c r="L43" s="96">
        <v>116525.9</v>
      </c>
      <c r="M43" s="96">
        <v>29972.1</v>
      </c>
      <c r="N43" s="96">
        <v>227441.6</v>
      </c>
      <c r="O43" s="96">
        <v>156722.29999999999</v>
      </c>
      <c r="P43" s="96">
        <v>8363.5</v>
      </c>
      <c r="Q43" s="96">
        <v>175841.7</v>
      </c>
      <c r="R43" s="96">
        <v>28644.2</v>
      </c>
      <c r="S43" s="96">
        <v>17252.3</v>
      </c>
      <c r="T43" s="96">
        <v>5040.7</v>
      </c>
      <c r="U43" s="96">
        <v>6351.2</v>
      </c>
      <c r="V43" s="96">
        <v>0</v>
      </c>
      <c r="W43" s="96">
        <v>907950.4</v>
      </c>
      <c r="X43" s="96">
        <v>837405.1</v>
      </c>
      <c r="Y43" s="96">
        <v>358093.4</v>
      </c>
      <c r="Z43" s="96">
        <v>299144.2</v>
      </c>
      <c r="AA43" s="96">
        <v>58949.2</v>
      </c>
      <c r="AB43" s="96">
        <v>21143.3</v>
      </c>
      <c r="AC43" s="96">
        <v>319643.90000000002</v>
      </c>
      <c r="AD43" s="96">
        <v>134407.9</v>
      </c>
      <c r="AE43" s="96">
        <v>182505.1</v>
      </c>
      <c r="AF43" s="96">
        <v>1494.6</v>
      </c>
      <c r="AG43" s="96">
        <v>1236.3</v>
      </c>
      <c r="AH43" s="96">
        <v>138524.5</v>
      </c>
      <c r="AI43" s="96">
        <v>104362.7</v>
      </c>
      <c r="AJ43" s="96">
        <v>34161.800000000003</v>
      </c>
      <c r="AK43" s="96">
        <v>70545.3</v>
      </c>
      <c r="AL43" s="96">
        <v>12368.7</v>
      </c>
      <c r="AM43" s="96">
        <v>58176.6</v>
      </c>
      <c r="AN43" s="96">
        <v>1723.9</v>
      </c>
      <c r="AO43" s="96">
        <v>54710.3</v>
      </c>
      <c r="AP43" s="96">
        <v>33.299999999999997</v>
      </c>
      <c r="AQ43" s="96">
        <v>1709.1</v>
      </c>
      <c r="AR43" s="96">
        <v>0</v>
      </c>
      <c r="AS43" s="96">
        <v>0</v>
      </c>
      <c r="AT43" s="96">
        <v>11280.29999999993</v>
      </c>
      <c r="AU43" s="96">
        <v>-56698.900000000023</v>
      </c>
      <c r="AV43" s="96">
        <v>-127244.20000000007</v>
      </c>
      <c r="AW43" s="96">
        <v>-0.72623678000000003</v>
      </c>
      <c r="AX43" s="96">
        <v>18288.79999999993</v>
      </c>
      <c r="AY43" s="96">
        <v>145533</v>
      </c>
      <c r="AZ43" s="96">
        <v>145533</v>
      </c>
      <c r="BA43" s="96">
        <v>-13221</v>
      </c>
      <c r="BB43" s="96">
        <v>175210.34944002709</v>
      </c>
      <c r="BC43" s="96">
        <v>4469337</v>
      </c>
      <c r="BI43">
        <v>2009</v>
      </c>
      <c r="BJ43">
        <v>4</v>
      </c>
      <c r="BK43" t="s">
        <v>538</v>
      </c>
      <c r="BL43" s="3">
        <v>39904</v>
      </c>
      <c r="BM43" s="96">
        <v>182443.59999999998</v>
      </c>
      <c r="BN43" s="96">
        <v>182443.59999999998</v>
      </c>
      <c r="BO43" s="96">
        <v>173355.69999999995</v>
      </c>
      <c r="BP43" s="96">
        <v>45427.899999999994</v>
      </c>
      <c r="BQ43" s="96">
        <v>8013.1000000000022</v>
      </c>
      <c r="BR43" s="96">
        <v>346.09999999999991</v>
      </c>
      <c r="BS43" s="96">
        <v>28788.399999999994</v>
      </c>
      <c r="BT43" s="96">
        <v>8280.2999999999993</v>
      </c>
      <c r="BU43" s="96">
        <v>50466</v>
      </c>
      <c r="BV43" s="96">
        <v>38100.099999999991</v>
      </c>
      <c r="BW43" s="96">
        <v>2437.8999999999996</v>
      </c>
      <c r="BX43" s="96">
        <v>36923.800000000017</v>
      </c>
      <c r="BY43" s="96">
        <v>9087.9000000000015</v>
      </c>
      <c r="BZ43" s="96">
        <v>4523.3999999999996</v>
      </c>
      <c r="CA43" s="96">
        <v>941.39999999999964</v>
      </c>
      <c r="CB43" s="96">
        <v>3623.1</v>
      </c>
      <c r="CC43" s="96">
        <v>0</v>
      </c>
      <c r="CD43" s="96">
        <v>203532.59999999998</v>
      </c>
      <c r="CE43" s="96">
        <v>177490.90000000002</v>
      </c>
      <c r="CF43" s="96">
        <v>84436.800000000047</v>
      </c>
      <c r="CG43" s="96">
        <v>70289.300000000017</v>
      </c>
      <c r="CH43" s="96">
        <v>14147.5</v>
      </c>
      <c r="CI43" s="96">
        <v>6998.7999999999993</v>
      </c>
      <c r="CJ43" s="96">
        <v>78444.300000000017</v>
      </c>
      <c r="CK43" s="96">
        <v>33689.599999999991</v>
      </c>
      <c r="CL43" s="96">
        <v>44422.700000000012</v>
      </c>
      <c r="CM43" s="96">
        <v>175.29999999999995</v>
      </c>
      <c r="CN43" s="96">
        <v>156.70000000000005</v>
      </c>
      <c r="CO43" s="96">
        <v>7611</v>
      </c>
      <c r="CP43" s="96">
        <v>5931.3000000000029</v>
      </c>
      <c r="CQ43" s="96">
        <v>1679.7000000000044</v>
      </c>
      <c r="CR43" s="96">
        <v>26041.700000000004</v>
      </c>
      <c r="CS43" s="96">
        <v>4875.6000000000004</v>
      </c>
      <c r="CT43" s="96">
        <v>21166.1</v>
      </c>
      <c r="CU43" s="96">
        <v>561</v>
      </c>
      <c r="CV43" s="96">
        <v>20024.400000000001</v>
      </c>
      <c r="CW43" s="96">
        <v>8.2999999999999972</v>
      </c>
      <c r="CX43" s="96">
        <v>572.39999999999986</v>
      </c>
      <c r="CY43" s="96">
        <v>0</v>
      </c>
      <c r="CZ43" s="96">
        <v>0</v>
      </c>
      <c r="DA43" s="96">
        <v>-13478</v>
      </c>
      <c r="DB43" s="96">
        <v>4952.6999999999534</v>
      </c>
      <c r="DC43" s="96">
        <v>-21089</v>
      </c>
      <c r="DD43" s="96">
        <v>-0.12036389000000003</v>
      </c>
      <c r="DE43" s="96">
        <v>3539</v>
      </c>
      <c r="DF43" s="96">
        <v>24628</v>
      </c>
      <c r="DG43" s="96">
        <v>24628</v>
      </c>
      <c r="DH43" s="96">
        <v>-4352</v>
      </c>
    </row>
    <row r="44" spans="2:112" x14ac:dyDescent="0.25">
      <c r="B44">
        <v>2009</v>
      </c>
      <c r="C44">
        <v>5</v>
      </c>
      <c r="D44" t="s">
        <v>539</v>
      </c>
      <c r="E44" s="3">
        <v>39934</v>
      </c>
      <c r="F44" s="96">
        <v>935509.2</v>
      </c>
      <c r="G44" s="96">
        <v>935509.2</v>
      </c>
      <c r="H44" s="96">
        <v>898718.1</v>
      </c>
      <c r="I44" s="96">
        <v>227190.9</v>
      </c>
      <c r="J44" s="96">
        <v>43987.199999999997</v>
      </c>
      <c r="K44" s="96">
        <v>1715.7</v>
      </c>
      <c r="L44" s="96">
        <v>145251.4</v>
      </c>
      <c r="M44" s="96">
        <v>36236.6</v>
      </c>
      <c r="N44" s="96">
        <v>256077.6</v>
      </c>
      <c r="O44" s="96">
        <v>192788</v>
      </c>
      <c r="P44" s="96">
        <v>10398.200000000001</v>
      </c>
      <c r="Q44" s="96">
        <v>212263.4</v>
      </c>
      <c r="R44" s="96">
        <v>36791.1</v>
      </c>
      <c r="S44" s="96">
        <v>21615.5</v>
      </c>
      <c r="T44" s="96">
        <v>5984.1</v>
      </c>
      <c r="U44" s="96">
        <v>9191.5</v>
      </c>
      <c r="V44" s="96">
        <v>0</v>
      </c>
      <c r="W44" s="96">
        <v>1120681</v>
      </c>
      <c r="X44" s="96">
        <v>1026260.6</v>
      </c>
      <c r="Y44" s="96">
        <v>441395.5</v>
      </c>
      <c r="Z44" s="96">
        <v>367690</v>
      </c>
      <c r="AA44" s="96">
        <v>73705.5</v>
      </c>
      <c r="AB44" s="96">
        <v>30817.7</v>
      </c>
      <c r="AC44" s="96">
        <v>394531.7</v>
      </c>
      <c r="AD44" s="96">
        <v>169571.5</v>
      </c>
      <c r="AE44" s="96">
        <v>221181.9</v>
      </c>
      <c r="AF44" s="96">
        <v>1857.3</v>
      </c>
      <c r="AG44" s="96">
        <v>1921</v>
      </c>
      <c r="AH44" s="96">
        <v>159515.70000000001</v>
      </c>
      <c r="AI44" s="96">
        <v>116852.8</v>
      </c>
      <c r="AJ44" s="96">
        <v>42662.9</v>
      </c>
      <c r="AK44" s="96">
        <v>94420.4</v>
      </c>
      <c r="AL44" s="96">
        <v>18394.8</v>
      </c>
      <c r="AM44" s="96">
        <v>76025.600000000006</v>
      </c>
      <c r="AN44" s="96">
        <v>2500.9</v>
      </c>
      <c r="AO44" s="96">
        <v>71538</v>
      </c>
      <c r="AP44" s="96">
        <v>41.7</v>
      </c>
      <c r="AQ44" s="96">
        <v>1945</v>
      </c>
      <c r="AR44" s="96">
        <v>0</v>
      </c>
      <c r="AS44" s="96">
        <v>0</v>
      </c>
      <c r="AT44" s="96">
        <v>-25656.100000000093</v>
      </c>
      <c r="AU44" s="96">
        <v>-90751.400000000023</v>
      </c>
      <c r="AV44" s="96">
        <v>-185171.80000000005</v>
      </c>
      <c r="AW44" s="96">
        <v>-1.0568542400000001</v>
      </c>
      <c r="AX44" s="96">
        <v>187945.19999999995</v>
      </c>
      <c r="AY44" s="96">
        <v>373117</v>
      </c>
      <c r="AZ44" s="96">
        <v>373117</v>
      </c>
      <c r="BA44" s="96">
        <v>-187292</v>
      </c>
      <c r="BB44" s="96">
        <v>175210.34877997939</v>
      </c>
      <c r="BC44" s="96">
        <v>4469337</v>
      </c>
      <c r="BI44">
        <v>2009</v>
      </c>
      <c r="BJ44">
        <v>5</v>
      </c>
      <c r="BK44" t="s">
        <v>539</v>
      </c>
      <c r="BL44" s="3">
        <v>39934</v>
      </c>
      <c r="BM44" s="96">
        <v>154803</v>
      </c>
      <c r="BN44" s="96">
        <v>154803</v>
      </c>
      <c r="BO44" s="96">
        <v>146656.09999999998</v>
      </c>
      <c r="BP44" s="96">
        <v>43498</v>
      </c>
      <c r="BQ44" s="96">
        <v>8199.8999999999942</v>
      </c>
      <c r="BR44" s="96">
        <v>308.10000000000014</v>
      </c>
      <c r="BS44" s="96">
        <v>28725.5</v>
      </c>
      <c r="BT44" s="96">
        <v>6264.5</v>
      </c>
      <c r="BU44" s="96">
        <v>28636</v>
      </c>
      <c r="BV44" s="96">
        <v>36065.700000000012</v>
      </c>
      <c r="BW44" s="96">
        <v>2034.7000000000007</v>
      </c>
      <c r="BX44" s="96">
        <v>36421.699999999983</v>
      </c>
      <c r="BY44" s="96">
        <v>8146.8999999999978</v>
      </c>
      <c r="BZ44" s="96">
        <v>4363.2000000000007</v>
      </c>
      <c r="CA44" s="96">
        <v>943.40000000000055</v>
      </c>
      <c r="CB44" s="96">
        <v>2840.3</v>
      </c>
      <c r="CC44" s="96">
        <v>0</v>
      </c>
      <c r="CD44" s="96">
        <v>212730.59999999998</v>
      </c>
      <c r="CE44" s="96">
        <v>188855.5</v>
      </c>
      <c r="CF44" s="96">
        <v>83302.099999999977</v>
      </c>
      <c r="CG44" s="96">
        <v>68545.799999999988</v>
      </c>
      <c r="CH44" s="96">
        <v>14756.300000000003</v>
      </c>
      <c r="CI44" s="96">
        <v>9674.4000000000015</v>
      </c>
      <c r="CJ44" s="96">
        <v>74887.799999999988</v>
      </c>
      <c r="CK44" s="96">
        <v>35163.600000000006</v>
      </c>
      <c r="CL44" s="96">
        <v>38676.799999999988</v>
      </c>
      <c r="CM44" s="96">
        <v>362.70000000000005</v>
      </c>
      <c r="CN44" s="96">
        <v>684.7</v>
      </c>
      <c r="CO44" s="96">
        <v>20991.200000000012</v>
      </c>
      <c r="CP44" s="96">
        <v>12490.100000000006</v>
      </c>
      <c r="CQ44" s="96">
        <v>8501.0999999999985</v>
      </c>
      <c r="CR44" s="96">
        <v>23875.099999999991</v>
      </c>
      <c r="CS44" s="96">
        <v>6026.0999999999985</v>
      </c>
      <c r="CT44" s="96">
        <v>17849.000000000007</v>
      </c>
      <c r="CU44" s="96">
        <v>777</v>
      </c>
      <c r="CV44" s="96">
        <v>16827.699999999997</v>
      </c>
      <c r="CW44" s="96">
        <v>8.4000000000000057</v>
      </c>
      <c r="CX44" s="96">
        <v>235.90000000000009</v>
      </c>
      <c r="CY44" s="96">
        <v>0</v>
      </c>
      <c r="CZ44" s="96">
        <v>0</v>
      </c>
      <c r="DA44" s="96">
        <v>-36936.400000000023</v>
      </c>
      <c r="DB44" s="96">
        <v>-34052.5</v>
      </c>
      <c r="DC44" s="96">
        <v>-57927.599999999977</v>
      </c>
      <c r="DD44" s="96">
        <v>-0.33061746000000003</v>
      </c>
      <c r="DE44" s="96">
        <v>169656.40000000002</v>
      </c>
      <c r="DF44" s="96">
        <v>227584</v>
      </c>
      <c r="DG44" s="96">
        <v>227584</v>
      </c>
      <c r="DH44" s="96">
        <v>-174071</v>
      </c>
    </row>
    <row r="45" spans="2:112" x14ac:dyDescent="0.25">
      <c r="B45">
        <v>2009</v>
      </c>
      <c r="C45">
        <v>6</v>
      </c>
      <c r="D45" t="s">
        <v>540</v>
      </c>
      <c r="E45" s="3">
        <v>39965</v>
      </c>
      <c r="F45" s="96">
        <v>1113340.8</v>
      </c>
      <c r="G45" s="96">
        <v>1113340.8</v>
      </c>
      <c r="H45" s="96">
        <v>1067077.7</v>
      </c>
      <c r="I45" s="96">
        <v>274193.8</v>
      </c>
      <c r="J45" s="96">
        <v>53762</v>
      </c>
      <c r="K45" s="96">
        <v>2073.8000000000002</v>
      </c>
      <c r="L45" s="96">
        <v>175168.7</v>
      </c>
      <c r="M45" s="96">
        <v>43189.3</v>
      </c>
      <c r="N45" s="96">
        <v>308637.59999999998</v>
      </c>
      <c r="O45" s="96">
        <v>227759.7</v>
      </c>
      <c r="P45" s="96">
        <v>12341</v>
      </c>
      <c r="Q45" s="96">
        <v>244145.6</v>
      </c>
      <c r="R45" s="96">
        <v>46263.1</v>
      </c>
      <c r="S45" s="96">
        <v>25925.3</v>
      </c>
      <c r="T45" s="96">
        <v>6846.8</v>
      </c>
      <c r="U45" s="96">
        <v>13491</v>
      </c>
      <c r="V45" s="96">
        <v>0</v>
      </c>
      <c r="W45" s="96">
        <v>1319488.5</v>
      </c>
      <c r="X45" s="96">
        <v>1212499.6000000001</v>
      </c>
      <c r="Y45" s="96">
        <v>531390.69999999995</v>
      </c>
      <c r="Z45" s="96">
        <v>443316</v>
      </c>
      <c r="AA45" s="96">
        <v>88074.7</v>
      </c>
      <c r="AB45" s="96">
        <v>38406.400000000001</v>
      </c>
      <c r="AC45" s="96">
        <v>469090.5</v>
      </c>
      <c r="AD45" s="96">
        <v>205838.1</v>
      </c>
      <c r="AE45" s="96">
        <v>258776.9</v>
      </c>
      <c r="AF45" s="96">
        <v>2019.4</v>
      </c>
      <c r="AG45" s="96">
        <v>2456.1</v>
      </c>
      <c r="AH45" s="96">
        <v>173612</v>
      </c>
      <c r="AI45" s="96">
        <v>130396.4</v>
      </c>
      <c r="AJ45" s="96">
        <v>43215.6</v>
      </c>
      <c r="AK45" s="96">
        <v>106988.9</v>
      </c>
      <c r="AL45" s="96">
        <v>26240.5</v>
      </c>
      <c r="AM45" s="96">
        <v>80748.399999999994</v>
      </c>
      <c r="AN45" s="96">
        <v>2612.8000000000002</v>
      </c>
      <c r="AO45" s="96">
        <v>75473.3</v>
      </c>
      <c r="AP45" s="96">
        <v>50</v>
      </c>
      <c r="AQ45" s="96">
        <v>2612.3000000000002</v>
      </c>
      <c r="AR45" s="96">
        <v>0</v>
      </c>
      <c r="AS45" s="96">
        <v>0</v>
      </c>
      <c r="AT45" s="96">
        <v>-32535.699999999953</v>
      </c>
      <c r="AU45" s="96">
        <v>-99158.800000000047</v>
      </c>
      <c r="AV45" s="96">
        <v>-206147.69999999995</v>
      </c>
      <c r="AW45" s="96">
        <v>-1.17657262</v>
      </c>
      <c r="AX45" s="96">
        <v>188349.30000000005</v>
      </c>
      <c r="AY45" s="96">
        <v>394497</v>
      </c>
      <c r="AZ45" s="96">
        <v>394497</v>
      </c>
      <c r="BA45" s="96">
        <v>-187183</v>
      </c>
      <c r="BB45" s="96">
        <v>175210.34953201612</v>
      </c>
      <c r="BC45" s="96">
        <v>4469337</v>
      </c>
      <c r="BI45">
        <v>2009</v>
      </c>
      <c r="BJ45">
        <v>6</v>
      </c>
      <c r="BK45" t="s">
        <v>540</v>
      </c>
      <c r="BL45" s="3">
        <v>39965</v>
      </c>
      <c r="BM45" s="96">
        <v>177831.60000000009</v>
      </c>
      <c r="BN45" s="96">
        <v>177831.60000000009</v>
      </c>
      <c r="BO45" s="96">
        <v>168359.59999999998</v>
      </c>
      <c r="BP45" s="96">
        <v>47002.899999999994</v>
      </c>
      <c r="BQ45" s="96">
        <v>9774.8000000000029</v>
      </c>
      <c r="BR45" s="96">
        <v>358.10000000000014</v>
      </c>
      <c r="BS45" s="96">
        <v>29917.300000000017</v>
      </c>
      <c r="BT45" s="96">
        <v>6952.7000000000044</v>
      </c>
      <c r="BU45" s="96">
        <v>52559.999999999971</v>
      </c>
      <c r="BV45" s="96">
        <v>34971.700000000012</v>
      </c>
      <c r="BW45" s="96">
        <v>1942.7999999999993</v>
      </c>
      <c r="BX45" s="96">
        <v>31882.200000000012</v>
      </c>
      <c r="BY45" s="96">
        <v>9472</v>
      </c>
      <c r="BZ45" s="96">
        <v>4309.7999999999993</v>
      </c>
      <c r="CA45" s="96">
        <v>862.69999999999982</v>
      </c>
      <c r="CB45" s="96">
        <v>4299.5</v>
      </c>
      <c r="CC45" s="96">
        <v>0</v>
      </c>
      <c r="CD45" s="96">
        <v>198807.5</v>
      </c>
      <c r="CE45" s="96">
        <v>186239.00000000012</v>
      </c>
      <c r="CF45" s="96">
        <v>89995.199999999953</v>
      </c>
      <c r="CG45" s="96">
        <v>75626</v>
      </c>
      <c r="CH45" s="96">
        <v>14369.199999999997</v>
      </c>
      <c r="CI45" s="96">
        <v>7588.7000000000007</v>
      </c>
      <c r="CJ45" s="96">
        <v>74558.799999999988</v>
      </c>
      <c r="CK45" s="96">
        <v>36266.600000000006</v>
      </c>
      <c r="CL45" s="96">
        <v>37595</v>
      </c>
      <c r="CM45" s="96">
        <v>162.10000000000014</v>
      </c>
      <c r="CN45" s="96">
        <v>535.09999999999991</v>
      </c>
      <c r="CO45" s="96">
        <v>14096.299999999988</v>
      </c>
      <c r="CP45" s="96">
        <v>13543.599999999991</v>
      </c>
      <c r="CQ45" s="96">
        <v>552.69999999999709</v>
      </c>
      <c r="CR45" s="96">
        <v>12568.5</v>
      </c>
      <c r="CS45" s="96">
        <v>7845.7000000000007</v>
      </c>
      <c r="CT45" s="96">
        <v>4722.7999999999884</v>
      </c>
      <c r="CU45" s="96">
        <v>111.90000000000009</v>
      </c>
      <c r="CV45" s="96">
        <v>3935.3000000000029</v>
      </c>
      <c r="CW45" s="96">
        <v>8.2999999999999972</v>
      </c>
      <c r="CX45" s="96">
        <v>667.30000000000018</v>
      </c>
      <c r="CY45" s="96">
        <v>0</v>
      </c>
      <c r="CZ45" s="96">
        <v>0</v>
      </c>
      <c r="DA45" s="96">
        <v>-6879.5999999998603</v>
      </c>
      <c r="DB45" s="96">
        <v>-8407.4000000000233</v>
      </c>
      <c r="DC45" s="96">
        <v>-20975.899999999907</v>
      </c>
      <c r="DD45" s="96">
        <v>-0.1197183799999999</v>
      </c>
      <c r="DE45" s="96">
        <v>404.10000000009313</v>
      </c>
      <c r="DF45" s="96">
        <v>21380</v>
      </c>
      <c r="DG45" s="96">
        <v>21380</v>
      </c>
      <c r="DH45" s="96">
        <v>109</v>
      </c>
    </row>
    <row r="46" spans="2:112" x14ac:dyDescent="0.25">
      <c r="B46">
        <v>2009</v>
      </c>
      <c r="C46">
        <v>7</v>
      </c>
      <c r="D46" t="s">
        <v>541</v>
      </c>
      <c r="E46" s="3">
        <v>39995</v>
      </c>
      <c r="F46" s="96">
        <v>1327390.6000000001</v>
      </c>
      <c r="G46" s="96">
        <v>1327390.6000000001</v>
      </c>
      <c r="H46" s="96">
        <v>1275322.2</v>
      </c>
      <c r="I46" s="96">
        <v>325196.5</v>
      </c>
      <c r="J46" s="96">
        <v>63973.3</v>
      </c>
      <c r="K46" s="96">
        <v>2385.1999999999998</v>
      </c>
      <c r="L46" s="96">
        <v>207757.6</v>
      </c>
      <c r="M46" s="96">
        <v>51080.4</v>
      </c>
      <c r="N46" s="96">
        <v>382950.9</v>
      </c>
      <c r="O46" s="96">
        <v>264450.8</v>
      </c>
      <c r="P46" s="96">
        <v>14465.4</v>
      </c>
      <c r="Q46" s="96">
        <v>288258.59999999998</v>
      </c>
      <c r="R46" s="96">
        <v>52068.4</v>
      </c>
      <c r="S46" s="96">
        <v>30304.400000000001</v>
      </c>
      <c r="T46" s="96">
        <v>7982.5</v>
      </c>
      <c r="U46" s="96">
        <v>13781.5</v>
      </c>
      <c r="V46" s="96">
        <v>0</v>
      </c>
      <c r="W46" s="96">
        <v>1570427.7</v>
      </c>
      <c r="X46" s="96">
        <v>1426631.4</v>
      </c>
      <c r="Y46" s="96">
        <v>612482.19999999995</v>
      </c>
      <c r="Z46" s="96">
        <v>510508.3</v>
      </c>
      <c r="AA46" s="96">
        <v>101973.9</v>
      </c>
      <c r="AB46" s="96">
        <v>47066.5</v>
      </c>
      <c r="AC46" s="96">
        <v>554091.1</v>
      </c>
      <c r="AD46" s="96">
        <v>241613</v>
      </c>
      <c r="AE46" s="96">
        <v>307292.40000000002</v>
      </c>
      <c r="AF46" s="96">
        <v>2247.5</v>
      </c>
      <c r="AG46" s="96">
        <v>2938.2</v>
      </c>
      <c r="AH46" s="96">
        <v>212991.6</v>
      </c>
      <c r="AI46" s="96">
        <v>148665.1</v>
      </c>
      <c r="AJ46" s="96">
        <v>64326.5</v>
      </c>
      <c r="AK46" s="96">
        <v>143796.29999999999</v>
      </c>
      <c r="AL46" s="96">
        <v>34045.9</v>
      </c>
      <c r="AM46" s="96">
        <v>109750.39999999999</v>
      </c>
      <c r="AN46" s="96">
        <v>2935.6</v>
      </c>
      <c r="AO46" s="96">
        <v>96591.1</v>
      </c>
      <c r="AP46" s="96">
        <v>58.3</v>
      </c>
      <c r="AQ46" s="96">
        <v>10165.4</v>
      </c>
      <c r="AR46" s="96">
        <v>0</v>
      </c>
      <c r="AS46" s="96">
        <v>0</v>
      </c>
      <c r="AT46" s="96">
        <v>-30045.499999999767</v>
      </c>
      <c r="AU46" s="96">
        <v>-99240.799999999814</v>
      </c>
      <c r="AV46" s="96">
        <v>-243037.09999999986</v>
      </c>
      <c r="AW46" s="96">
        <v>-1.38711612</v>
      </c>
      <c r="AX46" s="96">
        <v>183067.90000000014</v>
      </c>
      <c r="AY46" s="96">
        <v>426105</v>
      </c>
      <c r="AZ46" s="96">
        <v>426105</v>
      </c>
      <c r="BA46" s="96">
        <v>-184753</v>
      </c>
      <c r="BB46" s="96">
        <v>175210.34936858775</v>
      </c>
      <c r="BC46" s="96">
        <v>4469337</v>
      </c>
      <c r="BI46">
        <v>2009</v>
      </c>
      <c r="BJ46">
        <v>7</v>
      </c>
      <c r="BK46" t="s">
        <v>541</v>
      </c>
      <c r="BL46" s="3">
        <v>39995</v>
      </c>
      <c r="BM46" s="96">
        <v>214049.80000000005</v>
      </c>
      <c r="BN46" s="96">
        <v>214049.80000000005</v>
      </c>
      <c r="BO46" s="96">
        <v>208244.5</v>
      </c>
      <c r="BP46" s="96">
        <v>51002.700000000012</v>
      </c>
      <c r="BQ46" s="96">
        <v>10211.300000000003</v>
      </c>
      <c r="BR46" s="96">
        <v>311.39999999999964</v>
      </c>
      <c r="BS46" s="96">
        <v>32588.899999999994</v>
      </c>
      <c r="BT46" s="96">
        <v>7891.0999999999985</v>
      </c>
      <c r="BU46" s="96">
        <v>74313.300000000047</v>
      </c>
      <c r="BV46" s="96">
        <v>36691.099999999977</v>
      </c>
      <c r="BW46" s="96">
        <v>2124.3999999999996</v>
      </c>
      <c r="BX46" s="96">
        <v>44112.999999999971</v>
      </c>
      <c r="BY46" s="96">
        <v>5805.3000000000029</v>
      </c>
      <c r="BZ46" s="96">
        <v>4379.1000000000022</v>
      </c>
      <c r="CA46" s="96">
        <v>1135.6999999999998</v>
      </c>
      <c r="CB46" s="96">
        <v>290.5</v>
      </c>
      <c r="CC46" s="96">
        <v>0</v>
      </c>
      <c r="CD46" s="96">
        <v>250939.19999999995</v>
      </c>
      <c r="CE46" s="96">
        <v>214131.79999999981</v>
      </c>
      <c r="CF46" s="96">
        <v>81091.5</v>
      </c>
      <c r="CG46" s="96">
        <v>67192.299999999988</v>
      </c>
      <c r="CH46" s="96">
        <v>13899.199999999997</v>
      </c>
      <c r="CI46" s="96">
        <v>8660.0999999999985</v>
      </c>
      <c r="CJ46" s="96">
        <v>85000.599999999977</v>
      </c>
      <c r="CK46" s="96">
        <v>35774.899999999994</v>
      </c>
      <c r="CL46" s="96">
        <v>48515.500000000029</v>
      </c>
      <c r="CM46" s="96">
        <v>228.09999999999991</v>
      </c>
      <c r="CN46" s="96">
        <v>482.09999999999991</v>
      </c>
      <c r="CO46" s="96">
        <v>39379.600000000006</v>
      </c>
      <c r="CP46" s="96">
        <v>18268.700000000012</v>
      </c>
      <c r="CQ46" s="96">
        <v>21110.9</v>
      </c>
      <c r="CR46" s="96">
        <v>36807.399999999994</v>
      </c>
      <c r="CS46" s="96">
        <v>7805.4000000000015</v>
      </c>
      <c r="CT46" s="96">
        <v>29002</v>
      </c>
      <c r="CU46" s="96">
        <v>322.79999999999973</v>
      </c>
      <c r="CV46" s="96">
        <v>21117.800000000003</v>
      </c>
      <c r="CW46" s="96">
        <v>8.2999999999999972</v>
      </c>
      <c r="CX46" s="96">
        <v>7553.0999999999995</v>
      </c>
      <c r="CY46" s="96">
        <v>0</v>
      </c>
      <c r="CZ46" s="96">
        <v>0</v>
      </c>
      <c r="DA46" s="96">
        <v>2490.2000000001863</v>
      </c>
      <c r="DB46" s="96">
        <v>-81.999999999767169</v>
      </c>
      <c r="DC46" s="96">
        <v>-36889.399999999907</v>
      </c>
      <c r="DD46" s="96">
        <v>-0.21054349999999999</v>
      </c>
      <c r="DE46" s="96">
        <v>-5281.3999999999069</v>
      </c>
      <c r="DF46" s="96">
        <v>31608</v>
      </c>
      <c r="DG46" s="96">
        <v>31608</v>
      </c>
      <c r="DH46" s="96">
        <v>2430</v>
      </c>
    </row>
    <row r="47" spans="2:112" x14ac:dyDescent="0.25">
      <c r="B47">
        <v>2009</v>
      </c>
      <c r="C47">
        <v>8</v>
      </c>
      <c r="D47" t="s">
        <v>542</v>
      </c>
      <c r="E47" s="3">
        <v>40026</v>
      </c>
      <c r="F47" s="96">
        <v>1482789.1</v>
      </c>
      <c r="G47" s="96">
        <v>1482789.1</v>
      </c>
      <c r="H47" s="96">
        <v>1425534.6</v>
      </c>
      <c r="I47" s="96">
        <v>374024</v>
      </c>
      <c r="J47" s="96">
        <v>73497.5</v>
      </c>
      <c r="K47" s="96">
        <v>2680.7</v>
      </c>
      <c r="L47" s="96">
        <v>239665.4</v>
      </c>
      <c r="M47" s="96">
        <v>58180.4</v>
      </c>
      <c r="N47" s="96">
        <v>410703.4</v>
      </c>
      <c r="O47" s="96">
        <v>301838.90000000002</v>
      </c>
      <c r="P47" s="96">
        <v>16514.3</v>
      </c>
      <c r="Q47" s="96">
        <v>322454</v>
      </c>
      <c r="R47" s="96">
        <v>57254.5</v>
      </c>
      <c r="S47" s="96">
        <v>34731</v>
      </c>
      <c r="T47" s="96">
        <v>8677.1</v>
      </c>
      <c r="U47" s="96">
        <v>13846.4</v>
      </c>
      <c r="V47" s="96">
        <v>0</v>
      </c>
      <c r="W47" s="96">
        <v>1780581.3</v>
      </c>
      <c r="X47" s="96">
        <v>1617045.8</v>
      </c>
      <c r="Y47" s="96">
        <v>693813</v>
      </c>
      <c r="Z47" s="96">
        <v>578560.5</v>
      </c>
      <c r="AA47" s="96">
        <v>115252.5</v>
      </c>
      <c r="AB47" s="96">
        <v>56062.9</v>
      </c>
      <c r="AC47" s="96">
        <v>629151.80000000005</v>
      </c>
      <c r="AD47" s="96">
        <v>277300.7</v>
      </c>
      <c r="AE47" s="96">
        <v>345555.7</v>
      </c>
      <c r="AF47" s="96">
        <v>2449.1</v>
      </c>
      <c r="AG47" s="96">
        <v>3846.3</v>
      </c>
      <c r="AH47" s="96">
        <v>238018.1</v>
      </c>
      <c r="AI47" s="96">
        <v>166800.4</v>
      </c>
      <c r="AJ47" s="96">
        <v>71217.7</v>
      </c>
      <c r="AK47" s="96">
        <v>163535.5</v>
      </c>
      <c r="AL47" s="96">
        <v>38374.1</v>
      </c>
      <c r="AM47" s="96">
        <v>125161.4</v>
      </c>
      <c r="AN47" s="96">
        <v>3269.2</v>
      </c>
      <c r="AO47" s="96">
        <v>109264.3</v>
      </c>
      <c r="AP47" s="96">
        <v>66.7</v>
      </c>
      <c r="AQ47" s="96">
        <v>12561.2</v>
      </c>
      <c r="AR47" s="96">
        <v>0</v>
      </c>
      <c r="AS47" s="96">
        <v>0</v>
      </c>
      <c r="AT47" s="96">
        <v>-59774.09999999986</v>
      </c>
      <c r="AU47" s="96">
        <v>-134256.69999999995</v>
      </c>
      <c r="AV47" s="96">
        <v>-297792.19999999995</v>
      </c>
      <c r="AW47" s="96">
        <v>-1.6996267700000001</v>
      </c>
      <c r="AX47" s="96">
        <v>183052.80000000005</v>
      </c>
      <c r="AY47" s="96">
        <v>480845</v>
      </c>
      <c r="AZ47" s="96">
        <v>480845</v>
      </c>
      <c r="BA47" s="96">
        <v>-183719</v>
      </c>
      <c r="BB47" s="96">
        <v>175210.34926979878</v>
      </c>
      <c r="BC47" s="96">
        <v>4469337</v>
      </c>
      <c r="BI47">
        <v>2009</v>
      </c>
      <c r="BJ47">
        <v>8</v>
      </c>
      <c r="BK47" t="s">
        <v>542</v>
      </c>
      <c r="BL47" s="3">
        <v>40026</v>
      </c>
      <c r="BM47" s="96">
        <v>155398.5</v>
      </c>
      <c r="BN47" s="96">
        <v>155398.5</v>
      </c>
      <c r="BO47" s="96">
        <v>150212.40000000014</v>
      </c>
      <c r="BP47" s="96">
        <v>48827.5</v>
      </c>
      <c r="BQ47" s="96">
        <v>9524.1999999999971</v>
      </c>
      <c r="BR47" s="96">
        <v>295.5</v>
      </c>
      <c r="BS47" s="96">
        <v>31907.799999999988</v>
      </c>
      <c r="BT47" s="96">
        <v>7100</v>
      </c>
      <c r="BU47" s="96">
        <v>27752.5</v>
      </c>
      <c r="BV47" s="96">
        <v>37388.100000000035</v>
      </c>
      <c r="BW47" s="96">
        <v>2048.8999999999996</v>
      </c>
      <c r="BX47" s="96">
        <v>34195.400000000023</v>
      </c>
      <c r="BY47" s="96">
        <v>5186.0999999999985</v>
      </c>
      <c r="BZ47" s="96">
        <v>4426.5999999999985</v>
      </c>
      <c r="CA47" s="96">
        <v>694.60000000000036</v>
      </c>
      <c r="CB47" s="96">
        <v>64.899999999999636</v>
      </c>
      <c r="CC47" s="96">
        <v>0</v>
      </c>
      <c r="CD47" s="96">
        <v>210153.60000000009</v>
      </c>
      <c r="CE47" s="96">
        <v>190414.40000000014</v>
      </c>
      <c r="CF47" s="96">
        <v>81330.800000000047</v>
      </c>
      <c r="CG47" s="96">
        <v>68052.200000000012</v>
      </c>
      <c r="CH47" s="96">
        <v>13278.600000000006</v>
      </c>
      <c r="CI47" s="96">
        <v>8996.4000000000015</v>
      </c>
      <c r="CJ47" s="96">
        <v>75060.70000000007</v>
      </c>
      <c r="CK47" s="96">
        <v>35687.700000000012</v>
      </c>
      <c r="CL47" s="96">
        <v>38263.299999999988</v>
      </c>
      <c r="CM47" s="96">
        <v>201.59999999999991</v>
      </c>
      <c r="CN47" s="96">
        <v>908.10000000000036</v>
      </c>
      <c r="CO47" s="96">
        <v>25026.5</v>
      </c>
      <c r="CP47" s="96">
        <v>18135.299999999988</v>
      </c>
      <c r="CQ47" s="96">
        <v>6891.1999999999971</v>
      </c>
      <c r="CR47" s="96">
        <v>19739.200000000012</v>
      </c>
      <c r="CS47" s="96">
        <v>4328.1999999999971</v>
      </c>
      <c r="CT47" s="96">
        <v>15411</v>
      </c>
      <c r="CU47" s="96">
        <v>333.59999999999991</v>
      </c>
      <c r="CV47" s="96">
        <v>12673.199999999997</v>
      </c>
      <c r="CW47" s="96">
        <v>8.4000000000000057</v>
      </c>
      <c r="CX47" s="96">
        <v>2395.8000000000011</v>
      </c>
      <c r="CY47" s="96">
        <v>0</v>
      </c>
      <c r="CZ47" s="96">
        <v>0</v>
      </c>
      <c r="DA47" s="96">
        <v>-29728.600000000093</v>
      </c>
      <c r="DB47" s="96">
        <v>-35015.90000000014</v>
      </c>
      <c r="DC47" s="96">
        <v>-54755.100000000093</v>
      </c>
      <c r="DD47" s="96">
        <v>-0.31251065000000011</v>
      </c>
      <c r="DE47" s="96">
        <v>-15.100000000093132</v>
      </c>
      <c r="DF47" s="96">
        <v>54740</v>
      </c>
      <c r="DG47" s="96">
        <v>54740</v>
      </c>
      <c r="DH47" s="96">
        <v>1034</v>
      </c>
    </row>
    <row r="48" spans="2:112" x14ac:dyDescent="0.25">
      <c r="B48">
        <v>2009</v>
      </c>
      <c r="C48">
        <v>9</v>
      </c>
      <c r="D48" t="s">
        <v>543</v>
      </c>
      <c r="E48" s="3">
        <v>40057</v>
      </c>
      <c r="F48" s="96">
        <v>1673712.1</v>
      </c>
      <c r="G48" s="96">
        <v>1673712.1</v>
      </c>
      <c r="H48" s="96">
        <v>1604331.3</v>
      </c>
      <c r="I48" s="96">
        <v>423636.8</v>
      </c>
      <c r="J48" s="96">
        <v>83566.3</v>
      </c>
      <c r="K48" s="96">
        <v>3282.5</v>
      </c>
      <c r="L48" s="96">
        <v>271067.3</v>
      </c>
      <c r="M48" s="96">
        <v>65720.7</v>
      </c>
      <c r="N48" s="96">
        <v>468215.6</v>
      </c>
      <c r="O48" s="96">
        <v>339994.3</v>
      </c>
      <c r="P48" s="96">
        <v>18656.400000000001</v>
      </c>
      <c r="Q48" s="96">
        <v>353828.2</v>
      </c>
      <c r="R48" s="96">
        <v>69380.799999999988</v>
      </c>
      <c r="S48" s="96">
        <v>39351.699999999997</v>
      </c>
      <c r="T48" s="96">
        <v>9353.2000000000007</v>
      </c>
      <c r="U48" s="96">
        <v>20675.900000000001</v>
      </c>
      <c r="V48" s="96">
        <v>0</v>
      </c>
      <c r="W48" s="96">
        <v>2050594.1</v>
      </c>
      <c r="X48" s="96">
        <v>1864536.3</v>
      </c>
      <c r="Y48" s="96">
        <v>780235.4</v>
      </c>
      <c r="Z48" s="96">
        <v>650171.80000000005</v>
      </c>
      <c r="AA48" s="96">
        <v>130063.6</v>
      </c>
      <c r="AB48" s="96">
        <v>64070.3</v>
      </c>
      <c r="AC48" s="96">
        <v>703830.9</v>
      </c>
      <c r="AD48" s="96">
        <v>314397.5</v>
      </c>
      <c r="AE48" s="96">
        <v>382307.5</v>
      </c>
      <c r="AF48" s="96">
        <v>2713.3</v>
      </c>
      <c r="AG48" s="96">
        <v>4412.6000000000004</v>
      </c>
      <c r="AH48" s="96">
        <v>316399.7</v>
      </c>
      <c r="AI48" s="96">
        <v>239446.2</v>
      </c>
      <c r="AJ48" s="96">
        <v>76953.5</v>
      </c>
      <c r="AK48" s="96">
        <v>186057.8</v>
      </c>
      <c r="AL48" s="96">
        <v>43280.1</v>
      </c>
      <c r="AM48" s="96">
        <v>142777.70000000001</v>
      </c>
      <c r="AN48" s="96">
        <v>3751.2</v>
      </c>
      <c r="AO48" s="96">
        <v>126128</v>
      </c>
      <c r="AP48" s="96">
        <v>75</v>
      </c>
      <c r="AQ48" s="96">
        <v>12823.5</v>
      </c>
      <c r="AR48" s="96">
        <v>0</v>
      </c>
      <c r="AS48" s="96">
        <v>0</v>
      </c>
      <c r="AT48" s="96">
        <v>-60482.300000000047</v>
      </c>
      <c r="AU48" s="96">
        <v>-190824.19999999995</v>
      </c>
      <c r="AV48" s="96">
        <v>-376882</v>
      </c>
      <c r="AW48" s="96">
        <v>-2.15102591</v>
      </c>
      <c r="AX48" s="96">
        <v>189627</v>
      </c>
      <c r="AY48" s="96">
        <v>566509</v>
      </c>
      <c r="AZ48" s="96">
        <v>566509</v>
      </c>
      <c r="BA48" s="96">
        <v>-187049</v>
      </c>
      <c r="BB48" s="96">
        <v>175210.34881444083</v>
      </c>
      <c r="BC48" s="96">
        <v>4469337</v>
      </c>
      <c r="BI48">
        <v>2009</v>
      </c>
      <c r="BJ48">
        <v>9</v>
      </c>
      <c r="BK48" t="s">
        <v>543</v>
      </c>
      <c r="BL48" s="3">
        <v>40057</v>
      </c>
      <c r="BM48" s="96">
        <v>190923</v>
      </c>
      <c r="BN48" s="96">
        <v>190923</v>
      </c>
      <c r="BO48" s="96">
        <v>178796.69999999995</v>
      </c>
      <c r="BP48" s="96">
        <v>49612.799999999988</v>
      </c>
      <c r="BQ48" s="96">
        <v>10068.800000000003</v>
      </c>
      <c r="BR48" s="96">
        <v>601.80000000000018</v>
      </c>
      <c r="BS48" s="96">
        <v>31401.899999999994</v>
      </c>
      <c r="BT48" s="96">
        <v>7540.2999999999956</v>
      </c>
      <c r="BU48" s="96">
        <v>57512.199999999953</v>
      </c>
      <c r="BV48" s="96">
        <v>38155.399999999965</v>
      </c>
      <c r="BW48" s="96">
        <v>2142.1000000000022</v>
      </c>
      <c r="BX48" s="96">
        <v>31374.200000000012</v>
      </c>
      <c r="BY48" s="96">
        <v>12126.299999999988</v>
      </c>
      <c r="BZ48" s="96">
        <v>4620.6999999999971</v>
      </c>
      <c r="CA48" s="96">
        <v>676.10000000000036</v>
      </c>
      <c r="CB48" s="96">
        <v>6829.5000000000018</v>
      </c>
      <c r="CC48" s="96">
        <v>0</v>
      </c>
      <c r="CD48" s="96">
        <v>270012.80000000005</v>
      </c>
      <c r="CE48" s="96">
        <v>247490.5</v>
      </c>
      <c r="CF48" s="96">
        <v>86422.400000000023</v>
      </c>
      <c r="CG48" s="96">
        <v>71611.300000000047</v>
      </c>
      <c r="CH48" s="96">
        <v>14811.100000000006</v>
      </c>
      <c r="CI48" s="96">
        <v>8007.4000000000015</v>
      </c>
      <c r="CJ48" s="96">
        <v>74679.099999999977</v>
      </c>
      <c r="CK48" s="96">
        <v>37096.799999999988</v>
      </c>
      <c r="CL48" s="96">
        <v>36751.799999999988</v>
      </c>
      <c r="CM48" s="96">
        <v>264.20000000000027</v>
      </c>
      <c r="CN48" s="96">
        <v>566.30000000000018</v>
      </c>
      <c r="CO48" s="96">
        <v>78381.600000000006</v>
      </c>
      <c r="CP48" s="96">
        <v>72645.800000000017</v>
      </c>
      <c r="CQ48" s="96">
        <v>5735.8000000000029</v>
      </c>
      <c r="CR48" s="96">
        <v>22522.299999999988</v>
      </c>
      <c r="CS48" s="96">
        <v>4906</v>
      </c>
      <c r="CT48" s="96">
        <v>17616.300000000017</v>
      </c>
      <c r="CU48" s="96">
        <v>482</v>
      </c>
      <c r="CV48" s="96">
        <v>16863.699999999997</v>
      </c>
      <c r="CW48" s="96">
        <v>8.2999999999999972</v>
      </c>
      <c r="CX48" s="96">
        <v>262.29999999999927</v>
      </c>
      <c r="CY48" s="96">
        <v>0</v>
      </c>
      <c r="CZ48" s="96">
        <v>0</v>
      </c>
      <c r="DA48" s="96">
        <v>-708.20000000018626</v>
      </c>
      <c r="DB48" s="96">
        <v>-56567.5</v>
      </c>
      <c r="DC48" s="96">
        <v>-79089.800000000047</v>
      </c>
      <c r="DD48" s="96">
        <v>-0.45139913999999992</v>
      </c>
      <c r="DE48" s="96">
        <v>6574.1999999999534</v>
      </c>
      <c r="DF48" s="96">
        <v>85664</v>
      </c>
      <c r="DG48" s="96">
        <v>85664</v>
      </c>
      <c r="DH48" s="96">
        <v>-3330</v>
      </c>
    </row>
    <row r="49" spans="2:112" x14ac:dyDescent="0.25">
      <c r="B49">
        <v>2009</v>
      </c>
      <c r="C49">
        <v>10</v>
      </c>
      <c r="D49" t="s">
        <v>544</v>
      </c>
      <c r="E49" s="3">
        <v>40087</v>
      </c>
      <c r="F49" s="96">
        <v>1884287.1</v>
      </c>
      <c r="G49" s="96">
        <v>1884287.1</v>
      </c>
      <c r="H49" s="96">
        <v>1807855.2</v>
      </c>
      <c r="I49" s="96">
        <v>479164.10000000003</v>
      </c>
      <c r="J49" s="96">
        <v>94703.7</v>
      </c>
      <c r="K49" s="96">
        <v>3653.8</v>
      </c>
      <c r="L49" s="96">
        <v>306656.40000000002</v>
      </c>
      <c r="M49" s="96">
        <v>74150.2</v>
      </c>
      <c r="N49" s="96">
        <v>542328.4</v>
      </c>
      <c r="O49" s="96">
        <v>375426.4</v>
      </c>
      <c r="P49" s="96">
        <v>20682.5</v>
      </c>
      <c r="Q49" s="96">
        <v>390253.8</v>
      </c>
      <c r="R49" s="96">
        <v>76431.899999999994</v>
      </c>
      <c r="S49" s="96">
        <v>44435.199999999997</v>
      </c>
      <c r="T49" s="96">
        <v>9985.6</v>
      </c>
      <c r="U49" s="96">
        <v>22011.1</v>
      </c>
      <c r="V49" s="96">
        <v>0</v>
      </c>
      <c r="W49" s="96">
        <v>2268840.2000000002</v>
      </c>
      <c r="X49" s="96">
        <v>2063875.8</v>
      </c>
      <c r="Y49" s="96">
        <v>871374.6</v>
      </c>
      <c r="Z49" s="96">
        <v>726004.2</v>
      </c>
      <c r="AA49" s="96">
        <v>145370.4</v>
      </c>
      <c r="AB49" s="96">
        <v>73867.199999999997</v>
      </c>
      <c r="AC49" s="96">
        <v>793682.7</v>
      </c>
      <c r="AD49" s="96">
        <v>352339.9</v>
      </c>
      <c r="AE49" s="96">
        <v>433078.9</v>
      </c>
      <c r="AF49" s="96">
        <v>2825.4</v>
      </c>
      <c r="AG49" s="96">
        <v>5438.5</v>
      </c>
      <c r="AH49" s="96">
        <v>324951.3</v>
      </c>
      <c r="AI49" s="96">
        <v>247408.9</v>
      </c>
      <c r="AJ49" s="96">
        <v>77542.399999999994</v>
      </c>
      <c r="AK49" s="96">
        <v>204964.4</v>
      </c>
      <c r="AL49" s="96">
        <v>49829.7</v>
      </c>
      <c r="AM49" s="96">
        <v>155134.70000000001</v>
      </c>
      <c r="AN49" s="96">
        <v>5952.9</v>
      </c>
      <c r="AO49" s="96">
        <v>135390.5</v>
      </c>
      <c r="AP49" s="96">
        <v>83.3</v>
      </c>
      <c r="AQ49" s="96">
        <v>13708</v>
      </c>
      <c r="AR49" s="96">
        <v>0</v>
      </c>
      <c r="AS49" s="96">
        <v>0</v>
      </c>
      <c r="AT49" s="96">
        <v>-59601.800000000047</v>
      </c>
      <c r="AU49" s="96">
        <v>-179588.69999999995</v>
      </c>
      <c r="AV49" s="96">
        <v>-384553.10000000009</v>
      </c>
      <c r="AW49" s="96">
        <v>-2.1948081400000001</v>
      </c>
      <c r="AX49" s="96">
        <v>197112.89999999991</v>
      </c>
      <c r="AY49" s="96">
        <v>581666</v>
      </c>
      <c r="AZ49" s="96">
        <v>581666</v>
      </c>
      <c r="BA49" s="96">
        <v>-188510</v>
      </c>
      <c r="BB49" s="96">
        <v>175210.34891004188</v>
      </c>
      <c r="BC49" s="96">
        <v>4469337</v>
      </c>
      <c r="BI49">
        <v>2009</v>
      </c>
      <c r="BJ49">
        <v>10</v>
      </c>
      <c r="BK49" t="s">
        <v>544</v>
      </c>
      <c r="BL49" s="3">
        <v>40087</v>
      </c>
      <c r="BM49" s="96">
        <v>210575</v>
      </c>
      <c r="BN49" s="96">
        <v>210575</v>
      </c>
      <c r="BO49" s="96">
        <v>203523.89999999991</v>
      </c>
      <c r="BP49" s="96">
        <v>55527.300000000047</v>
      </c>
      <c r="BQ49" s="96">
        <v>11137.399999999994</v>
      </c>
      <c r="BR49" s="96">
        <v>371.30000000000018</v>
      </c>
      <c r="BS49" s="96">
        <v>35589.100000000035</v>
      </c>
      <c r="BT49" s="96">
        <v>8429.5</v>
      </c>
      <c r="BU49" s="96">
        <v>74112.800000000047</v>
      </c>
      <c r="BV49" s="96">
        <v>35432.100000000035</v>
      </c>
      <c r="BW49" s="96">
        <v>2026.0999999999985</v>
      </c>
      <c r="BX49" s="96">
        <v>36425.599999999977</v>
      </c>
      <c r="BY49" s="96">
        <v>7051.1000000000058</v>
      </c>
      <c r="BZ49" s="96">
        <v>5083.5</v>
      </c>
      <c r="CA49" s="96">
        <v>632.39999999999964</v>
      </c>
      <c r="CB49" s="96">
        <v>1335.1999999999971</v>
      </c>
      <c r="CC49" s="96">
        <v>0</v>
      </c>
      <c r="CD49" s="96">
        <v>218246.10000000009</v>
      </c>
      <c r="CE49" s="96">
        <v>199339.5</v>
      </c>
      <c r="CF49" s="96">
        <v>91139.199999999953</v>
      </c>
      <c r="CG49" s="96">
        <v>75832.399999999907</v>
      </c>
      <c r="CH49" s="96">
        <v>15306.799999999988</v>
      </c>
      <c r="CI49" s="96">
        <v>9796.8999999999942</v>
      </c>
      <c r="CJ49" s="96">
        <v>89851.79999999993</v>
      </c>
      <c r="CK49" s="96">
        <v>37942.400000000023</v>
      </c>
      <c r="CL49" s="96">
        <v>50771.400000000023</v>
      </c>
      <c r="CM49" s="96">
        <v>112.09999999999991</v>
      </c>
      <c r="CN49" s="96">
        <v>1025.8999999999996</v>
      </c>
      <c r="CO49" s="96">
        <v>8551.5999999999767</v>
      </c>
      <c r="CP49" s="96">
        <v>7962.6999999999825</v>
      </c>
      <c r="CQ49" s="96">
        <v>588.89999999999418</v>
      </c>
      <c r="CR49" s="96">
        <v>18906.600000000006</v>
      </c>
      <c r="CS49" s="96">
        <v>6549.5999999999985</v>
      </c>
      <c r="CT49" s="96">
        <v>12357</v>
      </c>
      <c r="CU49" s="96">
        <v>2201.6999999999998</v>
      </c>
      <c r="CV49" s="96">
        <v>9262.5</v>
      </c>
      <c r="CW49" s="96">
        <v>8.2999999999999972</v>
      </c>
      <c r="CX49" s="96">
        <v>884.5</v>
      </c>
      <c r="CY49" s="96">
        <v>0</v>
      </c>
      <c r="CZ49" s="96">
        <v>0</v>
      </c>
      <c r="DA49" s="96">
        <v>880.5</v>
      </c>
      <c r="DB49" s="96">
        <v>11235.5</v>
      </c>
      <c r="DC49" s="96">
        <v>-7671.1000000000931</v>
      </c>
      <c r="DD49" s="96">
        <v>-4.3782230000000144E-2</v>
      </c>
      <c r="DE49" s="96">
        <v>7485.8999999999069</v>
      </c>
      <c r="DF49" s="96">
        <v>15157</v>
      </c>
      <c r="DG49" s="96">
        <v>15157</v>
      </c>
      <c r="DH49" s="96">
        <v>-1461</v>
      </c>
    </row>
    <row r="50" spans="2:112" x14ac:dyDescent="0.25">
      <c r="B50">
        <v>2009</v>
      </c>
      <c r="C50">
        <v>11</v>
      </c>
      <c r="D50" t="s">
        <v>545</v>
      </c>
      <c r="E50" s="3">
        <v>40118</v>
      </c>
      <c r="F50" s="96">
        <v>2056157.3</v>
      </c>
      <c r="G50" s="96">
        <v>2054675.6</v>
      </c>
      <c r="H50" s="96">
        <v>1970014.7</v>
      </c>
      <c r="I50" s="96">
        <v>536561.4</v>
      </c>
      <c r="J50" s="96">
        <v>106409.7</v>
      </c>
      <c r="K50" s="96">
        <v>4074</v>
      </c>
      <c r="L50" s="96">
        <v>342758.3</v>
      </c>
      <c r="M50" s="96">
        <v>83319.399999999994</v>
      </c>
      <c r="N50" s="96">
        <v>570851.5</v>
      </c>
      <c r="O50" s="96">
        <v>412571.9</v>
      </c>
      <c r="P50" s="96">
        <v>22742.400000000001</v>
      </c>
      <c r="Q50" s="96">
        <v>427287.5</v>
      </c>
      <c r="R50" s="96">
        <v>84660.9</v>
      </c>
      <c r="S50" s="96">
        <v>49033.599999999999</v>
      </c>
      <c r="T50" s="96">
        <v>11049.7</v>
      </c>
      <c r="U50" s="96">
        <v>24577.599999999999</v>
      </c>
      <c r="V50" s="96">
        <v>1481.7</v>
      </c>
      <c r="W50" s="96">
        <v>2527643</v>
      </c>
      <c r="X50" s="96">
        <v>2281477.1</v>
      </c>
      <c r="Y50" s="96">
        <v>959114</v>
      </c>
      <c r="Z50" s="96">
        <v>797684.8</v>
      </c>
      <c r="AA50" s="96">
        <v>161429.20000000001</v>
      </c>
      <c r="AB50" s="96">
        <v>84671.3</v>
      </c>
      <c r="AC50" s="96">
        <v>901021.9</v>
      </c>
      <c r="AD50" s="96">
        <v>390509.4</v>
      </c>
      <c r="AE50" s="96">
        <v>501411</v>
      </c>
      <c r="AF50" s="96">
        <v>3050.8</v>
      </c>
      <c r="AG50" s="96">
        <v>6050.7</v>
      </c>
      <c r="AH50" s="96">
        <v>336669.9</v>
      </c>
      <c r="AI50" s="96">
        <v>257638.9</v>
      </c>
      <c r="AJ50" s="96">
        <v>79031</v>
      </c>
      <c r="AK50" s="96">
        <v>246165.9</v>
      </c>
      <c r="AL50" s="96">
        <v>56312.2</v>
      </c>
      <c r="AM50" s="96">
        <v>189853.7</v>
      </c>
      <c r="AN50" s="96">
        <v>16268</v>
      </c>
      <c r="AO50" s="96">
        <v>157767.5</v>
      </c>
      <c r="AP50" s="96">
        <v>91.7</v>
      </c>
      <c r="AQ50" s="96">
        <v>15726.5</v>
      </c>
      <c r="AR50" s="96">
        <v>0</v>
      </c>
      <c r="AS50" s="96">
        <v>0</v>
      </c>
      <c r="AT50" s="96">
        <v>-134815.80000000005</v>
      </c>
      <c r="AU50" s="96">
        <v>-226801.5</v>
      </c>
      <c r="AV50" s="96">
        <v>-471485.69999999995</v>
      </c>
      <c r="AW50" s="96">
        <v>-2.6909694700000002</v>
      </c>
      <c r="AX50" s="96">
        <v>184447.30000000005</v>
      </c>
      <c r="AY50" s="96">
        <v>655933</v>
      </c>
      <c r="AZ50" s="96">
        <v>655933</v>
      </c>
      <c r="BA50" s="96">
        <v>-188989</v>
      </c>
      <c r="BB50" s="96">
        <v>175210.3490048142</v>
      </c>
      <c r="BC50" s="96">
        <v>4469337</v>
      </c>
      <c r="BI50">
        <v>2009</v>
      </c>
      <c r="BJ50">
        <v>11</v>
      </c>
      <c r="BK50" t="s">
        <v>545</v>
      </c>
      <c r="BL50" s="3">
        <v>40118</v>
      </c>
      <c r="BM50" s="96">
        <v>171870.19999999995</v>
      </c>
      <c r="BN50" s="96">
        <v>170388.5</v>
      </c>
      <c r="BO50" s="96">
        <v>162159.5</v>
      </c>
      <c r="BP50" s="96">
        <v>57397.299999999988</v>
      </c>
      <c r="BQ50" s="96">
        <v>11706</v>
      </c>
      <c r="BR50" s="96">
        <v>420.19999999999982</v>
      </c>
      <c r="BS50" s="96">
        <v>36101.899999999965</v>
      </c>
      <c r="BT50" s="96">
        <v>9169.1999999999971</v>
      </c>
      <c r="BU50" s="96">
        <v>28523.099999999977</v>
      </c>
      <c r="BV50" s="96">
        <v>37145.5</v>
      </c>
      <c r="BW50" s="96">
        <v>2059.9000000000015</v>
      </c>
      <c r="BX50" s="96">
        <v>37033.700000000012</v>
      </c>
      <c r="BY50" s="96">
        <v>8229</v>
      </c>
      <c r="BZ50" s="96">
        <v>4598.4000000000015</v>
      </c>
      <c r="CA50" s="96">
        <v>1064.1000000000004</v>
      </c>
      <c r="CB50" s="96">
        <v>2566.5</v>
      </c>
      <c r="CC50" s="96">
        <v>1481.7</v>
      </c>
      <c r="CD50" s="96">
        <v>258802.79999999981</v>
      </c>
      <c r="CE50" s="96">
        <v>217601.30000000005</v>
      </c>
      <c r="CF50" s="96">
        <v>87739.400000000023</v>
      </c>
      <c r="CG50" s="96">
        <v>71680.600000000093</v>
      </c>
      <c r="CH50" s="96">
        <v>16058.800000000017</v>
      </c>
      <c r="CI50" s="96">
        <v>10804.100000000006</v>
      </c>
      <c r="CJ50" s="96">
        <v>107339.20000000007</v>
      </c>
      <c r="CK50" s="96">
        <v>38169.5</v>
      </c>
      <c r="CL50" s="96">
        <v>68332.099999999977</v>
      </c>
      <c r="CM50" s="96">
        <v>225.40000000000009</v>
      </c>
      <c r="CN50" s="96">
        <v>612.19999999999982</v>
      </c>
      <c r="CO50" s="96">
        <v>11718.600000000035</v>
      </c>
      <c r="CP50" s="96">
        <v>10230</v>
      </c>
      <c r="CQ50" s="96">
        <v>1488.6000000000058</v>
      </c>
      <c r="CR50" s="96">
        <v>41201.5</v>
      </c>
      <c r="CS50" s="96">
        <v>6482.5</v>
      </c>
      <c r="CT50" s="96">
        <v>34719</v>
      </c>
      <c r="CU50" s="96">
        <v>10315.1</v>
      </c>
      <c r="CV50" s="96">
        <v>22377</v>
      </c>
      <c r="CW50" s="96">
        <v>8.4000000000000057</v>
      </c>
      <c r="CX50" s="96">
        <v>2018.5</v>
      </c>
      <c r="CY50" s="96">
        <v>0</v>
      </c>
      <c r="CZ50" s="96">
        <v>0</v>
      </c>
      <c r="DA50" s="96">
        <v>-75214</v>
      </c>
      <c r="DB50" s="96">
        <v>-47212.800000000047</v>
      </c>
      <c r="DC50" s="96">
        <v>-86932.59999999986</v>
      </c>
      <c r="DD50" s="96">
        <v>-0.49616133000000007</v>
      </c>
      <c r="DE50" s="96">
        <v>-12665.59999999986</v>
      </c>
      <c r="DF50" s="96">
        <v>74267</v>
      </c>
      <c r="DG50" s="96">
        <v>74267</v>
      </c>
      <c r="DH50" s="96">
        <v>-479</v>
      </c>
    </row>
    <row r="51" spans="2:112" x14ac:dyDescent="0.25">
      <c r="B51">
        <v>2009</v>
      </c>
      <c r="C51">
        <v>12</v>
      </c>
      <c r="D51" t="s">
        <v>546</v>
      </c>
      <c r="E51" s="3">
        <v>40148</v>
      </c>
      <c r="F51" s="96">
        <v>2363265.6</v>
      </c>
      <c r="G51" s="96">
        <v>2359138.1</v>
      </c>
      <c r="H51" s="96">
        <v>2262289.9</v>
      </c>
      <c r="I51" s="96">
        <v>593616.6</v>
      </c>
      <c r="J51" s="96">
        <v>117256</v>
      </c>
      <c r="K51" s="96">
        <v>4677.3</v>
      </c>
      <c r="L51" s="96">
        <v>378934.4</v>
      </c>
      <c r="M51" s="96">
        <v>92748.9</v>
      </c>
      <c r="N51" s="96">
        <v>687420.2</v>
      </c>
      <c r="O51" s="96">
        <v>451603.5</v>
      </c>
      <c r="P51" s="96">
        <v>24694.9</v>
      </c>
      <c r="Q51" s="96">
        <v>504954.7</v>
      </c>
      <c r="R51" s="96">
        <v>96848.2</v>
      </c>
      <c r="S51" s="96">
        <v>54356.3</v>
      </c>
      <c r="T51" s="96">
        <v>13219.7</v>
      </c>
      <c r="U51" s="96">
        <v>29272.2</v>
      </c>
      <c r="V51" s="96">
        <v>4127.5</v>
      </c>
      <c r="W51" s="96">
        <v>2936305.8</v>
      </c>
      <c r="X51" s="96">
        <v>2634804.7000000002</v>
      </c>
      <c r="Y51" s="96">
        <v>1114785.6000000001</v>
      </c>
      <c r="Z51" s="96">
        <v>936856.7</v>
      </c>
      <c r="AA51" s="96">
        <v>177928.9</v>
      </c>
      <c r="AB51" s="96">
        <v>106359.2</v>
      </c>
      <c r="AC51" s="96">
        <v>1053553.2</v>
      </c>
      <c r="AD51" s="96">
        <v>479844.8</v>
      </c>
      <c r="AE51" s="96">
        <v>562558.80000000005</v>
      </c>
      <c r="AF51" s="96">
        <v>3106</v>
      </c>
      <c r="AG51" s="96">
        <v>8043.6</v>
      </c>
      <c r="AH51" s="96">
        <v>360106.7</v>
      </c>
      <c r="AI51" s="96">
        <v>280639</v>
      </c>
      <c r="AJ51" s="96">
        <v>79467.7</v>
      </c>
      <c r="AK51" s="96">
        <v>301501.09999999998</v>
      </c>
      <c r="AL51" s="96">
        <v>82119.600000000006</v>
      </c>
      <c r="AM51" s="96">
        <v>219381.5</v>
      </c>
      <c r="AN51" s="96">
        <v>19787.599999999999</v>
      </c>
      <c r="AO51" s="96">
        <v>176611.4</v>
      </c>
      <c r="AP51" s="96">
        <v>100</v>
      </c>
      <c r="AQ51" s="96">
        <v>22882.5</v>
      </c>
      <c r="AR51" s="96">
        <v>0</v>
      </c>
      <c r="AS51" s="96">
        <v>0</v>
      </c>
      <c r="AT51" s="96">
        <v>-212933.49999999953</v>
      </c>
      <c r="AU51" s="96">
        <v>-275666.60000000009</v>
      </c>
      <c r="AV51" s="96">
        <v>-573040.19999999972</v>
      </c>
      <c r="AW51" s="96">
        <v>-3.27058421</v>
      </c>
      <c r="AX51" s="96">
        <v>124462.80000000028</v>
      </c>
      <c r="AY51" s="96">
        <v>697503</v>
      </c>
      <c r="AZ51" s="96">
        <v>697503</v>
      </c>
      <c r="BA51" s="96">
        <v>-186310</v>
      </c>
      <c r="BB51" s="96">
        <v>175210.34873460719</v>
      </c>
      <c r="BC51" s="96">
        <v>4469337</v>
      </c>
      <c r="BI51">
        <v>2009</v>
      </c>
      <c r="BJ51">
        <v>12</v>
      </c>
      <c r="BK51" t="s">
        <v>546</v>
      </c>
      <c r="BL51" s="3">
        <v>40148</v>
      </c>
      <c r="BM51" s="96">
        <v>307108.30000000005</v>
      </c>
      <c r="BN51" s="96">
        <v>304462.5</v>
      </c>
      <c r="BO51" s="96">
        <v>292275.19999999995</v>
      </c>
      <c r="BP51" s="96">
        <v>57055.199999999953</v>
      </c>
      <c r="BQ51" s="96">
        <v>10846.300000000003</v>
      </c>
      <c r="BR51" s="96">
        <v>603.30000000000018</v>
      </c>
      <c r="BS51" s="96">
        <v>36176.100000000035</v>
      </c>
      <c r="BT51" s="96">
        <v>9429.5</v>
      </c>
      <c r="BU51" s="96">
        <v>116568.69999999995</v>
      </c>
      <c r="BV51" s="96">
        <v>39031.599999999977</v>
      </c>
      <c r="BW51" s="96">
        <v>1952.5</v>
      </c>
      <c r="BX51" s="96">
        <v>77667.200000000012</v>
      </c>
      <c r="BY51" s="96">
        <v>12187.300000000003</v>
      </c>
      <c r="BZ51" s="96">
        <v>5322.7000000000044</v>
      </c>
      <c r="CA51" s="96">
        <v>2170</v>
      </c>
      <c r="CB51" s="96">
        <v>4694.6000000000022</v>
      </c>
      <c r="CC51" s="96">
        <v>2645.8</v>
      </c>
      <c r="CD51" s="96">
        <v>408662.79999999981</v>
      </c>
      <c r="CE51" s="96">
        <v>353327.60000000009</v>
      </c>
      <c r="CF51" s="96">
        <v>155671.60000000009</v>
      </c>
      <c r="CG51" s="96">
        <v>139171.89999999991</v>
      </c>
      <c r="CH51" s="96">
        <v>16499.699999999983</v>
      </c>
      <c r="CI51" s="96">
        <v>21687.899999999994</v>
      </c>
      <c r="CJ51" s="96">
        <v>152531.29999999993</v>
      </c>
      <c r="CK51" s="96">
        <v>89335.399999999965</v>
      </c>
      <c r="CL51" s="96">
        <v>61147.800000000047</v>
      </c>
      <c r="CM51" s="96">
        <v>55.199999999999818</v>
      </c>
      <c r="CN51" s="96">
        <v>1992.9000000000005</v>
      </c>
      <c r="CO51" s="96">
        <v>23436.799999999988</v>
      </c>
      <c r="CP51" s="96">
        <v>23000.100000000006</v>
      </c>
      <c r="CQ51" s="96">
        <v>436.69999999999709</v>
      </c>
      <c r="CR51" s="96">
        <v>55335.199999999983</v>
      </c>
      <c r="CS51" s="96">
        <v>25807.400000000009</v>
      </c>
      <c r="CT51" s="96">
        <v>29527.799999999988</v>
      </c>
      <c r="CU51" s="96">
        <v>3519.5999999999985</v>
      </c>
      <c r="CV51" s="96">
        <v>18843.899999999994</v>
      </c>
      <c r="CW51" s="96">
        <v>8.2999999999999972</v>
      </c>
      <c r="CX51" s="96">
        <v>7156</v>
      </c>
      <c r="CY51" s="96">
        <v>0</v>
      </c>
      <c r="CZ51" s="96">
        <v>0</v>
      </c>
      <c r="DA51" s="96">
        <v>-78117.699999999488</v>
      </c>
      <c r="DB51" s="96">
        <v>-48865.100000000093</v>
      </c>
      <c r="DC51" s="96">
        <v>-101554.49999999977</v>
      </c>
      <c r="DD51" s="96">
        <v>-0.5796147399999998</v>
      </c>
      <c r="DE51" s="96">
        <v>-59984.499999999767</v>
      </c>
      <c r="DF51" s="96">
        <v>41570</v>
      </c>
      <c r="DG51" s="96">
        <v>41570</v>
      </c>
      <c r="DH51" s="96">
        <v>2679</v>
      </c>
    </row>
    <row r="52" spans="2:112" x14ac:dyDescent="0.25">
      <c r="B52">
        <v>2010</v>
      </c>
      <c r="C52">
        <v>1</v>
      </c>
      <c r="D52" t="s">
        <v>547</v>
      </c>
      <c r="E52" s="3">
        <v>40179</v>
      </c>
      <c r="F52" s="96">
        <v>208089.2</v>
      </c>
      <c r="G52" s="96">
        <v>208089.2</v>
      </c>
      <c r="H52" s="96">
        <v>201179.4</v>
      </c>
      <c r="I52" s="96">
        <v>48431</v>
      </c>
      <c r="J52" s="96">
        <v>8595.2999999999993</v>
      </c>
      <c r="K52" s="96">
        <v>369</v>
      </c>
      <c r="L52" s="96">
        <v>31656.2</v>
      </c>
      <c r="M52" s="96">
        <v>7810.5</v>
      </c>
      <c r="N52" s="96">
        <v>39694.199999999997</v>
      </c>
      <c r="O52" s="96">
        <v>50677.9</v>
      </c>
      <c r="P52" s="96">
        <v>2770.5</v>
      </c>
      <c r="Q52" s="96">
        <v>59605.8</v>
      </c>
      <c r="R52" s="96">
        <v>6909.8</v>
      </c>
      <c r="S52" s="96">
        <v>5280.8</v>
      </c>
      <c r="T52" s="96">
        <v>1336.5</v>
      </c>
      <c r="U52" s="96">
        <v>292.5</v>
      </c>
      <c r="V52" s="96">
        <v>0</v>
      </c>
      <c r="W52" s="96">
        <v>294977.3</v>
      </c>
      <c r="X52" s="96">
        <v>289431</v>
      </c>
      <c r="Y52" s="96">
        <v>149233.4</v>
      </c>
      <c r="Z52" s="96">
        <v>135931.79999999999</v>
      </c>
      <c r="AA52" s="96">
        <v>13301.6</v>
      </c>
      <c r="AB52" s="96">
        <v>1921</v>
      </c>
      <c r="AC52" s="96">
        <v>96521.2</v>
      </c>
      <c r="AD52" s="96">
        <v>34409.599999999999</v>
      </c>
      <c r="AE52" s="96">
        <v>60604.800000000003</v>
      </c>
      <c r="AF52" s="96">
        <v>1506.8</v>
      </c>
      <c r="AG52" s="96">
        <v>0</v>
      </c>
      <c r="AH52" s="96">
        <v>41755.4</v>
      </c>
      <c r="AI52" s="96">
        <v>21943.8</v>
      </c>
      <c r="AJ52" s="96">
        <v>19811.599999999999</v>
      </c>
      <c r="AK52" s="96">
        <v>5546.3</v>
      </c>
      <c r="AL52" s="96">
        <v>1779.7</v>
      </c>
      <c r="AM52" s="96">
        <v>3766.6</v>
      </c>
      <c r="AN52" s="96">
        <v>158.4</v>
      </c>
      <c r="AO52" s="96">
        <v>3608.2</v>
      </c>
      <c r="AP52" s="96">
        <v>0</v>
      </c>
      <c r="AQ52" s="96">
        <v>0</v>
      </c>
      <c r="AR52" s="96">
        <v>0</v>
      </c>
      <c r="AS52" s="96">
        <v>0</v>
      </c>
      <c r="AT52" s="96">
        <v>-45132.699999999983</v>
      </c>
      <c r="AU52" s="96">
        <v>-81341.799999999988</v>
      </c>
      <c r="AV52" s="96">
        <v>-86888.099999999977</v>
      </c>
      <c r="AW52" s="96">
        <v>-0.44337592999999997</v>
      </c>
      <c r="AX52" s="96">
        <v>12465.900000000023</v>
      </c>
      <c r="AY52" s="96">
        <v>99354</v>
      </c>
      <c r="AZ52" s="96">
        <v>105084</v>
      </c>
      <c r="BA52" s="96">
        <v>-5730</v>
      </c>
      <c r="BB52" s="96">
        <v>195969.36622157181</v>
      </c>
      <c r="BC52" s="96">
        <v>4533894</v>
      </c>
      <c r="BI52">
        <v>2010</v>
      </c>
      <c r="BJ52">
        <v>1</v>
      </c>
      <c r="BK52" t="s">
        <v>547</v>
      </c>
      <c r="BL52" s="3">
        <v>40179</v>
      </c>
      <c r="BM52" s="96">
        <v>208089.2</v>
      </c>
      <c r="BN52" s="96">
        <v>208089.2</v>
      </c>
      <c r="BO52" s="96">
        <v>201179.4</v>
      </c>
      <c r="BP52" s="96">
        <v>48431</v>
      </c>
      <c r="BQ52" s="96">
        <v>8595.2999999999993</v>
      </c>
      <c r="BR52" s="96">
        <v>369</v>
      </c>
      <c r="BS52" s="96">
        <v>31656.2</v>
      </c>
      <c r="BT52" s="96">
        <v>7810.5</v>
      </c>
      <c r="BU52" s="96">
        <v>39694.199999999997</v>
      </c>
      <c r="BV52" s="96">
        <v>50677.9</v>
      </c>
      <c r="BW52" s="96">
        <v>2770.5</v>
      </c>
      <c r="BX52" s="96">
        <v>59605.8</v>
      </c>
      <c r="BY52" s="96">
        <v>6909.8</v>
      </c>
      <c r="BZ52" s="96">
        <v>5280.8</v>
      </c>
      <c r="CA52" s="96">
        <v>1336.5</v>
      </c>
      <c r="CB52" s="96">
        <v>292.5</v>
      </c>
      <c r="CC52" s="96">
        <v>0</v>
      </c>
      <c r="CD52" s="96">
        <v>294977.3</v>
      </c>
      <c r="CE52" s="96">
        <v>289431</v>
      </c>
      <c r="CF52" s="96">
        <v>149233.4</v>
      </c>
      <c r="CG52" s="96">
        <v>135931.79999999999</v>
      </c>
      <c r="CH52" s="96">
        <v>13301.6</v>
      </c>
      <c r="CI52" s="96">
        <v>1921</v>
      </c>
      <c r="CJ52" s="96">
        <v>96521.2</v>
      </c>
      <c r="CK52" s="96">
        <v>34409.599999999999</v>
      </c>
      <c r="CL52" s="96">
        <v>60604.800000000003</v>
      </c>
      <c r="CM52" s="96">
        <v>1506.8</v>
      </c>
      <c r="CN52" s="96">
        <v>0</v>
      </c>
      <c r="CO52" s="96">
        <v>41755.4</v>
      </c>
      <c r="CP52" s="96">
        <v>21943.8</v>
      </c>
      <c r="CQ52" s="96">
        <v>19811.599999999999</v>
      </c>
      <c r="CR52" s="96">
        <v>5546.3</v>
      </c>
      <c r="CS52" s="96">
        <v>1779.7</v>
      </c>
      <c r="CT52" s="96">
        <v>3766.6</v>
      </c>
      <c r="CU52" s="96">
        <v>158.4</v>
      </c>
      <c r="CV52" s="96">
        <v>3608.2</v>
      </c>
      <c r="CW52" s="96">
        <v>0</v>
      </c>
      <c r="CX52" s="96">
        <v>0</v>
      </c>
      <c r="CY52" s="96">
        <v>0</v>
      </c>
      <c r="CZ52" s="96">
        <v>0</v>
      </c>
      <c r="DA52" s="96">
        <v>-45132.699999999983</v>
      </c>
      <c r="DB52" s="96">
        <v>-81341.799999999988</v>
      </c>
      <c r="DC52" s="96">
        <v>-86888.099999999977</v>
      </c>
      <c r="DD52" s="96">
        <v>-0.44337592999999997</v>
      </c>
      <c r="DE52" s="96">
        <v>12465.900000000023</v>
      </c>
      <c r="DF52" s="96">
        <v>99354</v>
      </c>
      <c r="DG52" s="96">
        <v>105084</v>
      </c>
      <c r="DH52" s="96">
        <v>-5730</v>
      </c>
    </row>
    <row r="53" spans="2:112" x14ac:dyDescent="0.25">
      <c r="B53">
        <v>2010</v>
      </c>
      <c r="C53">
        <v>2</v>
      </c>
      <c r="D53" t="s">
        <v>548</v>
      </c>
      <c r="E53" s="3">
        <v>40210</v>
      </c>
      <c r="F53" s="96">
        <v>370364.9</v>
      </c>
      <c r="G53" s="96">
        <v>370364.9</v>
      </c>
      <c r="H53" s="96">
        <v>357425.8</v>
      </c>
      <c r="I53" s="96">
        <v>99163</v>
      </c>
      <c r="J53" s="96">
        <v>17419.900000000001</v>
      </c>
      <c r="K53" s="96">
        <v>705.3</v>
      </c>
      <c r="L53" s="96">
        <v>64791.4</v>
      </c>
      <c r="M53" s="96">
        <v>16246.4</v>
      </c>
      <c r="N53" s="96">
        <v>65383.7</v>
      </c>
      <c r="O53" s="96">
        <v>91131.9</v>
      </c>
      <c r="P53" s="96">
        <v>4431.3999999999996</v>
      </c>
      <c r="Q53" s="96">
        <v>97315.8</v>
      </c>
      <c r="R53" s="96">
        <v>12939.099999999999</v>
      </c>
      <c r="S53" s="96">
        <v>9665.5</v>
      </c>
      <c r="T53" s="96">
        <v>1996.8</v>
      </c>
      <c r="U53" s="96">
        <v>1276.8</v>
      </c>
      <c r="V53" s="96">
        <v>0</v>
      </c>
      <c r="W53" s="96">
        <v>560879.6</v>
      </c>
      <c r="X53" s="96">
        <v>534930</v>
      </c>
      <c r="Y53" s="96">
        <v>238129.2</v>
      </c>
      <c r="Z53" s="96">
        <v>208320.2</v>
      </c>
      <c r="AA53" s="96">
        <v>29809</v>
      </c>
      <c r="AB53" s="96">
        <v>10698</v>
      </c>
      <c r="AC53" s="96">
        <v>221933.3</v>
      </c>
      <c r="AD53" s="96">
        <v>74500.899999999994</v>
      </c>
      <c r="AE53" s="96">
        <v>144806.20000000001</v>
      </c>
      <c r="AF53" s="96">
        <v>1862.6</v>
      </c>
      <c r="AG53" s="96">
        <v>763.6</v>
      </c>
      <c r="AH53" s="96">
        <v>64169.5</v>
      </c>
      <c r="AI53" s="96">
        <v>37673.1</v>
      </c>
      <c r="AJ53" s="96">
        <v>26496.400000000001</v>
      </c>
      <c r="AK53" s="96">
        <v>25949.599999999999</v>
      </c>
      <c r="AL53" s="96">
        <v>4762.1000000000004</v>
      </c>
      <c r="AM53" s="96">
        <v>21187.5</v>
      </c>
      <c r="AN53" s="96">
        <v>365.8</v>
      </c>
      <c r="AO53" s="96">
        <v>20143.2</v>
      </c>
      <c r="AP53" s="96">
        <v>0</v>
      </c>
      <c r="AQ53" s="96">
        <v>678.5</v>
      </c>
      <c r="AR53" s="96">
        <v>0</v>
      </c>
      <c r="AS53" s="96">
        <v>0</v>
      </c>
      <c r="AT53" s="96">
        <v>-126345.19999999995</v>
      </c>
      <c r="AU53" s="96">
        <v>-164565.09999999998</v>
      </c>
      <c r="AV53" s="96">
        <v>-190514.69999999995</v>
      </c>
      <c r="AW53" s="96">
        <v>-0.97216572000000001</v>
      </c>
      <c r="AX53" s="96">
        <v>-8175.4999999999418</v>
      </c>
      <c r="AY53" s="96">
        <v>182339.20000000001</v>
      </c>
      <c r="AZ53" s="96">
        <v>193763.7</v>
      </c>
      <c r="BA53" s="96">
        <v>-11424.5</v>
      </c>
      <c r="BB53" s="96">
        <v>195969.36621052629</v>
      </c>
      <c r="BC53" s="96">
        <v>4533894</v>
      </c>
      <c r="BI53">
        <v>2010</v>
      </c>
      <c r="BJ53">
        <v>2</v>
      </c>
      <c r="BK53" t="s">
        <v>548</v>
      </c>
      <c r="BL53" s="3">
        <v>40210</v>
      </c>
      <c r="BM53" s="96">
        <v>162275.70000000001</v>
      </c>
      <c r="BN53" s="96">
        <v>162275.70000000001</v>
      </c>
      <c r="BO53" s="96">
        <v>156246.39999999999</v>
      </c>
      <c r="BP53" s="96">
        <v>50732</v>
      </c>
      <c r="BQ53" s="96">
        <v>8824.6000000000022</v>
      </c>
      <c r="BR53" s="96">
        <v>336.29999999999995</v>
      </c>
      <c r="BS53" s="96">
        <v>33135.199999999997</v>
      </c>
      <c r="BT53" s="96">
        <v>8435.9</v>
      </c>
      <c r="BU53" s="96">
        <v>25689.5</v>
      </c>
      <c r="BV53" s="96">
        <v>40453.999999999993</v>
      </c>
      <c r="BW53" s="96">
        <v>1660.8999999999996</v>
      </c>
      <c r="BX53" s="96">
        <v>37710</v>
      </c>
      <c r="BY53" s="96">
        <v>6029.2999999999984</v>
      </c>
      <c r="BZ53" s="96">
        <v>4384.7</v>
      </c>
      <c r="CA53" s="96">
        <v>660.3</v>
      </c>
      <c r="CB53" s="96">
        <v>984.3</v>
      </c>
      <c r="CC53" s="96">
        <v>0</v>
      </c>
      <c r="CD53" s="96">
        <v>265902.3</v>
      </c>
      <c r="CE53" s="96">
        <v>245499</v>
      </c>
      <c r="CF53" s="96">
        <v>88895.800000000017</v>
      </c>
      <c r="CG53" s="96">
        <v>72388.400000000023</v>
      </c>
      <c r="CH53" s="96">
        <v>16507.400000000001</v>
      </c>
      <c r="CI53" s="96">
        <v>8777</v>
      </c>
      <c r="CJ53" s="96">
        <v>125412.09999999999</v>
      </c>
      <c r="CK53" s="96">
        <v>40091.299999999996</v>
      </c>
      <c r="CL53" s="96">
        <v>84201.400000000009</v>
      </c>
      <c r="CM53" s="96">
        <v>355.79999999999995</v>
      </c>
      <c r="CN53" s="96">
        <v>763.6</v>
      </c>
      <c r="CO53" s="96">
        <v>22414.1</v>
      </c>
      <c r="CP53" s="96">
        <v>15729.3</v>
      </c>
      <c r="CQ53" s="96">
        <v>6684.8000000000029</v>
      </c>
      <c r="CR53" s="96">
        <v>20403.3</v>
      </c>
      <c r="CS53" s="96">
        <v>2982.4000000000005</v>
      </c>
      <c r="CT53" s="96">
        <v>17420.900000000001</v>
      </c>
      <c r="CU53" s="96">
        <v>207.4</v>
      </c>
      <c r="CV53" s="96">
        <v>16535</v>
      </c>
      <c r="CW53" s="96">
        <v>0</v>
      </c>
      <c r="CX53" s="96">
        <v>678.5</v>
      </c>
      <c r="CY53" s="96">
        <v>0</v>
      </c>
      <c r="CZ53" s="96">
        <v>0</v>
      </c>
      <c r="DA53" s="96">
        <v>-81212.499999999971</v>
      </c>
      <c r="DB53" s="96">
        <v>-83223.299999999988</v>
      </c>
      <c r="DC53" s="96">
        <v>-103626.59999999998</v>
      </c>
      <c r="DD53" s="96">
        <v>-0.52878979000000004</v>
      </c>
      <c r="DE53" s="96">
        <v>-20641.399999999965</v>
      </c>
      <c r="DF53" s="96">
        <v>82985.200000000012</v>
      </c>
      <c r="DG53" s="96">
        <v>88679.700000000012</v>
      </c>
      <c r="DH53" s="96">
        <v>-5694.5</v>
      </c>
    </row>
    <row r="54" spans="2:112" x14ac:dyDescent="0.25">
      <c r="B54">
        <v>2010</v>
      </c>
      <c r="C54">
        <v>3</v>
      </c>
      <c r="D54" t="s">
        <v>549</v>
      </c>
      <c r="E54" s="3">
        <v>40238</v>
      </c>
      <c r="F54" s="96">
        <v>643733.4</v>
      </c>
      <c r="G54" s="96">
        <v>643711.4</v>
      </c>
      <c r="H54" s="96">
        <v>618745.59999999998</v>
      </c>
      <c r="I54" s="96">
        <v>161053.9</v>
      </c>
      <c r="J54" s="96">
        <v>28113.1</v>
      </c>
      <c r="K54" s="96">
        <v>1056.3</v>
      </c>
      <c r="L54" s="96">
        <v>104195.7</v>
      </c>
      <c r="M54" s="96">
        <v>27688.799999999999</v>
      </c>
      <c r="N54" s="96">
        <v>175158.8</v>
      </c>
      <c r="O54" s="96">
        <v>130003.9</v>
      </c>
      <c r="P54" s="96">
        <v>6377.2</v>
      </c>
      <c r="Q54" s="96">
        <v>146151.79999999999</v>
      </c>
      <c r="R54" s="96">
        <v>24965.8</v>
      </c>
      <c r="S54" s="96">
        <v>15333.9</v>
      </c>
      <c r="T54" s="96">
        <v>3731.9</v>
      </c>
      <c r="U54" s="96">
        <v>5900</v>
      </c>
      <c r="V54" s="96">
        <v>22</v>
      </c>
      <c r="W54" s="96">
        <v>905141.9</v>
      </c>
      <c r="X54" s="96">
        <v>851923.7</v>
      </c>
      <c r="Y54" s="96">
        <v>346466.4</v>
      </c>
      <c r="Z54" s="96">
        <v>291123.59999999998</v>
      </c>
      <c r="AA54" s="96">
        <v>55342.8</v>
      </c>
      <c r="AB54" s="96">
        <v>20820.099999999999</v>
      </c>
      <c r="AC54" s="96">
        <v>325655.59999999998</v>
      </c>
      <c r="AD54" s="96">
        <v>114946.5</v>
      </c>
      <c r="AE54" s="96">
        <v>207576.2</v>
      </c>
      <c r="AF54" s="96">
        <v>2074.1999999999998</v>
      </c>
      <c r="AG54" s="96">
        <v>1058.7</v>
      </c>
      <c r="AH54" s="96">
        <v>158981.6</v>
      </c>
      <c r="AI54" s="96">
        <v>127421.7</v>
      </c>
      <c r="AJ54" s="96">
        <v>31559.9</v>
      </c>
      <c r="AK54" s="96">
        <v>53218.2</v>
      </c>
      <c r="AL54" s="96">
        <v>8405.7999999999993</v>
      </c>
      <c r="AM54" s="96">
        <v>44812.4</v>
      </c>
      <c r="AN54" s="96">
        <v>808.8</v>
      </c>
      <c r="AO54" s="96">
        <v>41134.300000000003</v>
      </c>
      <c r="AP54" s="96">
        <v>0</v>
      </c>
      <c r="AQ54" s="96">
        <v>2869.3</v>
      </c>
      <c r="AR54" s="96">
        <v>0</v>
      </c>
      <c r="AS54" s="96">
        <v>0</v>
      </c>
      <c r="AT54" s="96">
        <v>-102426.90000000002</v>
      </c>
      <c r="AU54" s="96">
        <v>-208212.29999999993</v>
      </c>
      <c r="AV54" s="96">
        <v>-261408.5</v>
      </c>
      <c r="AW54" s="96">
        <v>-1.3339253200000001</v>
      </c>
      <c r="AX54" s="96">
        <v>-1073.7000000000116</v>
      </c>
      <c r="AY54" s="96">
        <v>260334.8</v>
      </c>
      <c r="AZ54" s="96">
        <v>261287.3</v>
      </c>
      <c r="BA54" s="96">
        <v>-952.5</v>
      </c>
      <c r="BB54" s="96">
        <v>195969.3665609406</v>
      </c>
      <c r="BC54" s="96">
        <v>4533894</v>
      </c>
      <c r="BI54">
        <v>2010</v>
      </c>
      <c r="BJ54">
        <v>3</v>
      </c>
      <c r="BK54" t="s">
        <v>549</v>
      </c>
      <c r="BL54" s="3">
        <v>40238</v>
      </c>
      <c r="BM54" s="96">
        <v>273368.5</v>
      </c>
      <c r="BN54" s="96">
        <v>273346.5</v>
      </c>
      <c r="BO54" s="96">
        <v>261319.8</v>
      </c>
      <c r="BP54" s="96">
        <v>61890.899999999994</v>
      </c>
      <c r="BQ54" s="96">
        <v>10693.199999999997</v>
      </c>
      <c r="BR54" s="96">
        <v>351</v>
      </c>
      <c r="BS54" s="96">
        <v>39404.299999999996</v>
      </c>
      <c r="BT54" s="96">
        <v>11442.4</v>
      </c>
      <c r="BU54" s="96">
        <v>109775.09999999999</v>
      </c>
      <c r="BV54" s="96">
        <v>38872</v>
      </c>
      <c r="BW54" s="96">
        <v>1945.8000000000002</v>
      </c>
      <c r="BX54" s="96">
        <v>48835.999999999985</v>
      </c>
      <c r="BY54" s="96">
        <v>12026.7</v>
      </c>
      <c r="BZ54" s="96">
        <v>5668.4</v>
      </c>
      <c r="CA54" s="96">
        <v>1735.1000000000001</v>
      </c>
      <c r="CB54" s="96">
        <v>4623.2</v>
      </c>
      <c r="CC54" s="96">
        <v>22</v>
      </c>
      <c r="CD54" s="96">
        <v>344262.30000000005</v>
      </c>
      <c r="CE54" s="96">
        <v>316993.69999999995</v>
      </c>
      <c r="CF54" s="96">
        <v>108337.20000000001</v>
      </c>
      <c r="CG54" s="96">
        <v>82803.399999999965</v>
      </c>
      <c r="CH54" s="96">
        <v>25533.800000000003</v>
      </c>
      <c r="CI54" s="96">
        <v>10122.099999999999</v>
      </c>
      <c r="CJ54" s="96">
        <v>103722.29999999999</v>
      </c>
      <c r="CK54" s="96">
        <v>40445.600000000006</v>
      </c>
      <c r="CL54" s="96">
        <v>62770</v>
      </c>
      <c r="CM54" s="96">
        <v>211.59999999999991</v>
      </c>
      <c r="CN54" s="96">
        <v>295.10000000000002</v>
      </c>
      <c r="CO54" s="96">
        <v>94812.1</v>
      </c>
      <c r="CP54" s="96">
        <v>89748.6</v>
      </c>
      <c r="CQ54" s="96">
        <v>5063.5</v>
      </c>
      <c r="CR54" s="96">
        <v>27268.6</v>
      </c>
      <c r="CS54" s="96">
        <v>3643.6999999999989</v>
      </c>
      <c r="CT54" s="96">
        <v>23624.9</v>
      </c>
      <c r="CU54" s="96">
        <v>442.99999999999994</v>
      </c>
      <c r="CV54" s="96">
        <v>20991.100000000002</v>
      </c>
      <c r="CW54" s="96">
        <v>0</v>
      </c>
      <c r="CX54" s="96">
        <v>2190.8000000000002</v>
      </c>
      <c r="CY54" s="96">
        <v>0</v>
      </c>
      <c r="CZ54" s="96">
        <v>0</v>
      </c>
      <c r="DA54" s="96">
        <v>23918.29999999993</v>
      </c>
      <c r="DB54" s="96">
        <v>-43647.199999999953</v>
      </c>
      <c r="DC54" s="96">
        <v>-70893.800000000047</v>
      </c>
      <c r="DD54" s="96">
        <v>-0.36175960000000007</v>
      </c>
      <c r="DE54" s="96">
        <v>7101.7999999999302</v>
      </c>
      <c r="DF54" s="96">
        <v>77995.599999999977</v>
      </c>
      <c r="DG54" s="96">
        <v>67523.599999999977</v>
      </c>
      <c r="DH54" s="96">
        <v>10472</v>
      </c>
    </row>
    <row r="55" spans="2:112" x14ac:dyDescent="0.25">
      <c r="B55">
        <v>2010</v>
      </c>
      <c r="C55">
        <v>4</v>
      </c>
      <c r="D55" t="s">
        <v>550</v>
      </c>
      <c r="E55" s="3">
        <v>40269</v>
      </c>
      <c r="F55" s="96">
        <v>859745</v>
      </c>
      <c r="G55" s="96">
        <v>859642</v>
      </c>
      <c r="H55" s="96">
        <v>795456.9</v>
      </c>
      <c r="I55" s="96">
        <v>213297.5</v>
      </c>
      <c r="J55" s="96">
        <v>36999.9</v>
      </c>
      <c r="K55" s="96">
        <v>1335.6</v>
      </c>
      <c r="L55" s="96">
        <v>137601.4</v>
      </c>
      <c r="M55" s="96">
        <v>37360.6</v>
      </c>
      <c r="N55" s="96">
        <v>222464.1</v>
      </c>
      <c r="O55" s="96">
        <v>171435.4</v>
      </c>
      <c r="P55" s="96">
        <v>8882.6</v>
      </c>
      <c r="Q55" s="96">
        <v>179377.3</v>
      </c>
      <c r="R55" s="96">
        <v>64185.1</v>
      </c>
      <c r="S55" s="96">
        <v>19730.2</v>
      </c>
      <c r="T55" s="96">
        <v>4348.7</v>
      </c>
      <c r="U55" s="96">
        <v>40106.199999999997</v>
      </c>
      <c r="V55" s="96">
        <v>103</v>
      </c>
      <c r="W55" s="96">
        <v>1152585.1000000001</v>
      </c>
      <c r="X55" s="96">
        <v>1072926.3</v>
      </c>
      <c r="Y55" s="96">
        <v>445370.1</v>
      </c>
      <c r="Z55" s="96">
        <v>372149.5</v>
      </c>
      <c r="AA55" s="96">
        <v>73220.600000000006</v>
      </c>
      <c r="AB55" s="96">
        <v>28519.9</v>
      </c>
      <c r="AC55" s="96">
        <v>431375.9</v>
      </c>
      <c r="AD55" s="96">
        <v>154365.6</v>
      </c>
      <c r="AE55" s="96">
        <v>273349.8</v>
      </c>
      <c r="AF55" s="96">
        <v>2243.6999999999998</v>
      </c>
      <c r="AG55" s="96">
        <v>1416.8</v>
      </c>
      <c r="AH55" s="96">
        <v>167660.4</v>
      </c>
      <c r="AI55" s="96">
        <v>134713.79999999999</v>
      </c>
      <c r="AJ55" s="96">
        <v>32946.6</v>
      </c>
      <c r="AK55" s="96">
        <v>79658.8</v>
      </c>
      <c r="AL55" s="96">
        <v>12492.3</v>
      </c>
      <c r="AM55" s="96">
        <v>67166.5</v>
      </c>
      <c r="AN55" s="96">
        <v>2033.4</v>
      </c>
      <c r="AO55" s="96">
        <v>56704.1</v>
      </c>
      <c r="AP55" s="96">
        <v>0</v>
      </c>
      <c r="AQ55" s="96">
        <v>8429</v>
      </c>
      <c r="AR55" s="96">
        <v>0</v>
      </c>
      <c r="AS55" s="96">
        <v>0</v>
      </c>
      <c r="AT55" s="96">
        <v>-125179.70000000007</v>
      </c>
      <c r="AU55" s="96">
        <v>-213284.30000000005</v>
      </c>
      <c r="AV55" s="96">
        <v>-292840.10000000009</v>
      </c>
      <c r="AW55" s="96">
        <v>-1.4943156900000001</v>
      </c>
      <c r="AX55" s="96">
        <v>200.49999999988358</v>
      </c>
      <c r="AY55" s="96">
        <v>293040.59999999998</v>
      </c>
      <c r="AZ55" s="96">
        <v>295841.8</v>
      </c>
      <c r="BA55" s="96">
        <v>-2801.2</v>
      </c>
      <c r="BB55" s="96">
        <v>195969.36708869066</v>
      </c>
      <c r="BC55" s="96">
        <v>4533894</v>
      </c>
      <c r="BI55">
        <v>2010</v>
      </c>
      <c r="BJ55">
        <v>4</v>
      </c>
      <c r="BK55" t="s">
        <v>550</v>
      </c>
      <c r="BL55" s="3">
        <v>40269</v>
      </c>
      <c r="BM55" s="96">
        <v>216011.59999999998</v>
      </c>
      <c r="BN55" s="96">
        <v>215930.59999999998</v>
      </c>
      <c r="BO55" s="96">
        <v>176711.30000000005</v>
      </c>
      <c r="BP55" s="96">
        <v>52243.600000000006</v>
      </c>
      <c r="BQ55" s="96">
        <v>8886.8000000000029</v>
      </c>
      <c r="BR55" s="96">
        <v>279.29999999999995</v>
      </c>
      <c r="BS55" s="96">
        <v>33405.699999999997</v>
      </c>
      <c r="BT55" s="96">
        <v>9671.7999999999993</v>
      </c>
      <c r="BU55" s="96">
        <v>47305.300000000017</v>
      </c>
      <c r="BV55" s="96">
        <v>41431.5</v>
      </c>
      <c r="BW55" s="96">
        <v>2505.4000000000005</v>
      </c>
      <c r="BX55" s="96">
        <v>33225.5</v>
      </c>
      <c r="BY55" s="96">
        <v>39219.300000000003</v>
      </c>
      <c r="BZ55" s="96">
        <v>4396.3000000000011</v>
      </c>
      <c r="CA55" s="96">
        <v>616.79999999999973</v>
      </c>
      <c r="CB55" s="96">
        <v>34206.199999999997</v>
      </c>
      <c r="CC55" s="96">
        <v>81</v>
      </c>
      <c r="CD55" s="96">
        <v>247443.20000000007</v>
      </c>
      <c r="CE55" s="96">
        <v>221002.60000000009</v>
      </c>
      <c r="CF55" s="96">
        <v>98903.699999999953</v>
      </c>
      <c r="CG55" s="96">
        <v>81025.900000000023</v>
      </c>
      <c r="CH55" s="96">
        <v>17877.800000000003</v>
      </c>
      <c r="CI55" s="96">
        <v>7699.8000000000029</v>
      </c>
      <c r="CJ55" s="96">
        <v>105720.30000000005</v>
      </c>
      <c r="CK55" s="96">
        <v>39419.100000000006</v>
      </c>
      <c r="CL55" s="96">
        <v>65773.599999999977</v>
      </c>
      <c r="CM55" s="96">
        <v>169.5</v>
      </c>
      <c r="CN55" s="96">
        <v>358.09999999999991</v>
      </c>
      <c r="CO55" s="96">
        <v>8678.7999999999884</v>
      </c>
      <c r="CP55" s="96">
        <v>7292.0999999999913</v>
      </c>
      <c r="CQ55" s="96">
        <v>1386.6999999999971</v>
      </c>
      <c r="CR55" s="96">
        <v>26440.600000000006</v>
      </c>
      <c r="CS55" s="96">
        <v>4086.5</v>
      </c>
      <c r="CT55" s="96">
        <v>22354.1</v>
      </c>
      <c r="CU55" s="96">
        <v>1224.6000000000001</v>
      </c>
      <c r="CV55" s="96">
        <v>15569.799999999996</v>
      </c>
      <c r="CW55" s="96">
        <v>0</v>
      </c>
      <c r="CX55" s="96">
        <v>5559.7</v>
      </c>
      <c r="CY55" s="96">
        <v>0</v>
      </c>
      <c r="CZ55" s="96">
        <v>0</v>
      </c>
      <c r="DA55" s="96">
        <v>-22752.800000000047</v>
      </c>
      <c r="DB55" s="96">
        <v>-5072.0000000001164</v>
      </c>
      <c r="DC55" s="96">
        <v>-31431.600000000093</v>
      </c>
      <c r="DD55" s="96">
        <v>-0.16039037</v>
      </c>
      <c r="DE55" s="96">
        <v>1274.1999999998952</v>
      </c>
      <c r="DF55" s="96">
        <v>32705.799999999988</v>
      </c>
      <c r="DG55" s="96">
        <v>34554.5</v>
      </c>
      <c r="DH55" s="96">
        <v>-1848.6999999999998</v>
      </c>
    </row>
    <row r="56" spans="2:112" x14ac:dyDescent="0.25">
      <c r="B56">
        <v>2010</v>
      </c>
      <c r="C56">
        <v>5</v>
      </c>
      <c r="D56" t="s">
        <v>551</v>
      </c>
      <c r="E56" s="3">
        <v>40299</v>
      </c>
      <c r="F56" s="96">
        <v>1044063.1</v>
      </c>
      <c r="G56" s="96">
        <v>1043960.1</v>
      </c>
      <c r="H56" s="96">
        <v>960174.5</v>
      </c>
      <c r="I56" s="96">
        <v>269845.7</v>
      </c>
      <c r="J56" s="96">
        <v>46498.1</v>
      </c>
      <c r="K56" s="96">
        <v>1680.6</v>
      </c>
      <c r="L56" s="96">
        <v>174668</v>
      </c>
      <c r="M56" s="96">
        <v>46999</v>
      </c>
      <c r="N56" s="96">
        <v>248645.7</v>
      </c>
      <c r="O56" s="96">
        <v>208975.8</v>
      </c>
      <c r="P56" s="96">
        <v>10700.1</v>
      </c>
      <c r="Q56" s="96">
        <v>222007.2</v>
      </c>
      <c r="R56" s="96">
        <v>83785.600000000006</v>
      </c>
      <c r="S56" s="96">
        <v>24468.2</v>
      </c>
      <c r="T56" s="96">
        <v>6080.7</v>
      </c>
      <c r="U56" s="96">
        <v>53236.7</v>
      </c>
      <c r="V56" s="96">
        <v>103</v>
      </c>
      <c r="W56" s="96">
        <v>1400877.6</v>
      </c>
      <c r="X56" s="96">
        <v>1298166</v>
      </c>
      <c r="Y56" s="96">
        <v>543055.30000000005</v>
      </c>
      <c r="Z56" s="96">
        <v>452871.8</v>
      </c>
      <c r="AA56" s="96">
        <v>90183.5</v>
      </c>
      <c r="AB56" s="96">
        <v>37548.199999999997</v>
      </c>
      <c r="AC56" s="96">
        <v>535304.80000000005</v>
      </c>
      <c r="AD56" s="96">
        <v>193014.7</v>
      </c>
      <c r="AE56" s="96">
        <v>337667.6</v>
      </c>
      <c r="AF56" s="96">
        <v>2471.5</v>
      </c>
      <c r="AG56" s="96">
        <v>2151</v>
      </c>
      <c r="AH56" s="96">
        <v>182257.7</v>
      </c>
      <c r="AI56" s="96">
        <v>148976.79999999999</v>
      </c>
      <c r="AJ56" s="96">
        <v>33280.9</v>
      </c>
      <c r="AK56" s="96">
        <v>102711.6</v>
      </c>
      <c r="AL56" s="96">
        <v>16185.1</v>
      </c>
      <c r="AM56" s="96">
        <v>86526.5</v>
      </c>
      <c r="AN56" s="96">
        <v>2263.5</v>
      </c>
      <c r="AO56" s="96">
        <v>75572</v>
      </c>
      <c r="AP56" s="96">
        <v>0</v>
      </c>
      <c r="AQ56" s="96">
        <v>8691</v>
      </c>
      <c r="AR56" s="96">
        <v>0</v>
      </c>
      <c r="AS56" s="96">
        <v>0</v>
      </c>
      <c r="AT56" s="96">
        <v>-174556.80000000016</v>
      </c>
      <c r="AU56" s="96">
        <v>-254205.90000000002</v>
      </c>
      <c r="AV56" s="96">
        <v>-356814.50000000012</v>
      </c>
      <c r="AW56" s="96">
        <v>-1.82076671</v>
      </c>
      <c r="AX56" s="96">
        <v>-16354.500000000116</v>
      </c>
      <c r="AY56" s="96">
        <v>340460</v>
      </c>
      <c r="AZ56" s="96">
        <v>344346</v>
      </c>
      <c r="BA56" s="96">
        <v>-3886</v>
      </c>
      <c r="BB56" s="96">
        <v>195969.36721234326</v>
      </c>
      <c r="BC56" s="96">
        <v>4533894</v>
      </c>
      <c r="BI56">
        <v>2010</v>
      </c>
      <c r="BJ56">
        <v>5</v>
      </c>
      <c r="BK56" t="s">
        <v>551</v>
      </c>
      <c r="BL56" s="3">
        <v>40299</v>
      </c>
      <c r="BM56" s="96">
        <v>184318.09999999998</v>
      </c>
      <c r="BN56" s="96">
        <v>184318.09999999998</v>
      </c>
      <c r="BO56" s="96">
        <v>164717.59999999998</v>
      </c>
      <c r="BP56" s="96">
        <v>56548.200000000012</v>
      </c>
      <c r="BQ56" s="96">
        <v>9498.1999999999971</v>
      </c>
      <c r="BR56" s="96">
        <v>345</v>
      </c>
      <c r="BS56" s="96">
        <v>37066.600000000006</v>
      </c>
      <c r="BT56" s="96">
        <v>9638.4000000000015</v>
      </c>
      <c r="BU56" s="96">
        <v>26181.600000000006</v>
      </c>
      <c r="BV56" s="96">
        <v>37540.399999999994</v>
      </c>
      <c r="BW56" s="96">
        <v>1817.5</v>
      </c>
      <c r="BX56" s="96">
        <v>42629.900000000023</v>
      </c>
      <c r="BY56" s="96">
        <v>19600.500000000007</v>
      </c>
      <c r="BZ56" s="96">
        <v>4738</v>
      </c>
      <c r="CA56" s="96">
        <v>1732</v>
      </c>
      <c r="CB56" s="96">
        <v>13130.5</v>
      </c>
      <c r="CC56" s="96">
        <v>0</v>
      </c>
      <c r="CD56" s="96">
        <v>248292.5</v>
      </c>
      <c r="CE56" s="96">
        <v>225239.69999999995</v>
      </c>
      <c r="CF56" s="96">
        <v>97685.20000000007</v>
      </c>
      <c r="CG56" s="96">
        <v>80722.299999999988</v>
      </c>
      <c r="CH56" s="96">
        <v>16962.899999999994</v>
      </c>
      <c r="CI56" s="96">
        <v>9028.2999999999956</v>
      </c>
      <c r="CJ56" s="96">
        <v>103928.90000000002</v>
      </c>
      <c r="CK56" s="96">
        <v>38649.100000000006</v>
      </c>
      <c r="CL56" s="96">
        <v>64317.799999999988</v>
      </c>
      <c r="CM56" s="96">
        <v>227.80000000000018</v>
      </c>
      <c r="CN56" s="96">
        <v>734.2</v>
      </c>
      <c r="CO56" s="96">
        <v>14597.300000000017</v>
      </c>
      <c r="CP56" s="96">
        <v>14263</v>
      </c>
      <c r="CQ56" s="96">
        <v>334.30000000000291</v>
      </c>
      <c r="CR56" s="96">
        <v>23052.800000000003</v>
      </c>
      <c r="CS56" s="96">
        <v>3692.8000000000011</v>
      </c>
      <c r="CT56" s="96">
        <v>19360</v>
      </c>
      <c r="CU56" s="96">
        <v>230.09999999999991</v>
      </c>
      <c r="CV56" s="96">
        <v>18867.900000000001</v>
      </c>
      <c r="CW56" s="96">
        <v>0</v>
      </c>
      <c r="CX56" s="96">
        <v>262</v>
      </c>
      <c r="CY56" s="96">
        <v>0</v>
      </c>
      <c r="CZ56" s="96">
        <v>0</v>
      </c>
      <c r="DA56" s="96">
        <v>-49377.100000000093</v>
      </c>
      <c r="DB56" s="96">
        <v>-40921.599999999977</v>
      </c>
      <c r="DC56" s="96">
        <v>-63974.400000000023</v>
      </c>
      <c r="DD56" s="96">
        <v>-0.32645101999999993</v>
      </c>
      <c r="DE56" s="96">
        <v>-16555</v>
      </c>
      <c r="DF56" s="96">
        <v>47419.400000000023</v>
      </c>
      <c r="DG56" s="96">
        <v>48504.200000000012</v>
      </c>
      <c r="DH56" s="96">
        <v>-1084.8000000000002</v>
      </c>
    </row>
    <row r="57" spans="2:112" x14ac:dyDescent="0.25">
      <c r="B57">
        <v>2010</v>
      </c>
      <c r="C57">
        <v>6</v>
      </c>
      <c r="D57" t="s">
        <v>552</v>
      </c>
      <c r="E57" s="3">
        <v>40330</v>
      </c>
      <c r="F57" s="96">
        <v>1266376.8999999999</v>
      </c>
      <c r="G57" s="96">
        <v>1266273.8999999999</v>
      </c>
      <c r="H57" s="96">
        <v>1165301</v>
      </c>
      <c r="I57" s="96">
        <v>325205.40000000002</v>
      </c>
      <c r="J57" s="96">
        <v>56677.3</v>
      </c>
      <c r="K57" s="96">
        <v>1984.3</v>
      </c>
      <c r="L57" s="96">
        <v>210169.60000000001</v>
      </c>
      <c r="M57" s="96">
        <v>56374.2</v>
      </c>
      <c r="N57" s="96">
        <v>322669.09999999998</v>
      </c>
      <c r="O57" s="96">
        <v>246836.7</v>
      </c>
      <c r="P57" s="96">
        <v>12634.5</v>
      </c>
      <c r="Q57" s="96">
        <v>257955.3</v>
      </c>
      <c r="R57" s="96">
        <v>100972.9</v>
      </c>
      <c r="S57" s="96">
        <v>29266.799999999999</v>
      </c>
      <c r="T57" s="96">
        <v>7002.9</v>
      </c>
      <c r="U57" s="96">
        <v>64703.199999999997</v>
      </c>
      <c r="V57" s="96">
        <v>103</v>
      </c>
      <c r="W57" s="96">
        <v>1669268.5</v>
      </c>
      <c r="X57" s="96">
        <v>1535523.4</v>
      </c>
      <c r="Y57" s="96">
        <v>654993.19999999995</v>
      </c>
      <c r="Z57" s="96">
        <v>547794.69999999995</v>
      </c>
      <c r="AA57" s="96">
        <v>107198.5</v>
      </c>
      <c r="AB57" s="96">
        <v>46007.8</v>
      </c>
      <c r="AC57" s="96">
        <v>638784.6</v>
      </c>
      <c r="AD57" s="96">
        <v>232880.9</v>
      </c>
      <c r="AE57" s="96">
        <v>400397.1</v>
      </c>
      <c r="AF57" s="96">
        <v>2840.9</v>
      </c>
      <c r="AG57" s="96">
        <v>2665.7</v>
      </c>
      <c r="AH57" s="96">
        <v>195737.8</v>
      </c>
      <c r="AI57" s="96">
        <v>161987</v>
      </c>
      <c r="AJ57" s="96">
        <v>33750.800000000003</v>
      </c>
      <c r="AK57" s="96">
        <v>133745.1</v>
      </c>
      <c r="AL57" s="96">
        <v>20532.8</v>
      </c>
      <c r="AM57" s="96">
        <v>113212.3</v>
      </c>
      <c r="AN57" s="96">
        <v>10856</v>
      </c>
      <c r="AO57" s="96">
        <v>92587.1</v>
      </c>
      <c r="AP57" s="96">
        <v>0</v>
      </c>
      <c r="AQ57" s="96">
        <v>9769.2000000000007</v>
      </c>
      <c r="AR57" s="96">
        <v>0</v>
      </c>
      <c r="AS57" s="96">
        <v>0</v>
      </c>
      <c r="AT57" s="96">
        <v>-207153.80000000005</v>
      </c>
      <c r="AU57" s="96">
        <v>-269249.5</v>
      </c>
      <c r="AV57" s="96">
        <v>-402891.60000000009</v>
      </c>
      <c r="AW57" s="96">
        <v>-2.0558907099999999</v>
      </c>
      <c r="AX57" s="96">
        <v>-37100.900000000081</v>
      </c>
      <c r="AY57" s="96">
        <v>365790.7</v>
      </c>
      <c r="AZ57" s="96">
        <v>370213.7</v>
      </c>
      <c r="BA57" s="96">
        <v>-4423</v>
      </c>
      <c r="BB57" s="96">
        <v>195969.36648446653</v>
      </c>
      <c r="BC57" s="96">
        <v>4533894</v>
      </c>
      <c r="BI57">
        <v>2010</v>
      </c>
      <c r="BJ57">
        <v>6</v>
      </c>
      <c r="BK57" t="s">
        <v>552</v>
      </c>
      <c r="BL57" s="3">
        <v>40330</v>
      </c>
      <c r="BM57" s="96">
        <v>222313.79999999993</v>
      </c>
      <c r="BN57" s="96">
        <v>222313.79999999993</v>
      </c>
      <c r="BO57" s="96">
        <v>205126.5</v>
      </c>
      <c r="BP57" s="96">
        <v>55359.700000000012</v>
      </c>
      <c r="BQ57" s="96">
        <v>10179.200000000004</v>
      </c>
      <c r="BR57" s="96">
        <v>303.70000000000005</v>
      </c>
      <c r="BS57" s="96">
        <v>35501.600000000006</v>
      </c>
      <c r="BT57" s="96">
        <v>9375.1999999999971</v>
      </c>
      <c r="BU57" s="96">
        <v>74023.399999999965</v>
      </c>
      <c r="BV57" s="96">
        <v>37860.900000000023</v>
      </c>
      <c r="BW57" s="96">
        <v>1934.3999999999996</v>
      </c>
      <c r="BX57" s="96">
        <v>35948.099999999977</v>
      </c>
      <c r="BY57" s="96">
        <v>17187.299999999988</v>
      </c>
      <c r="BZ57" s="96">
        <v>4798.5999999999985</v>
      </c>
      <c r="CA57" s="96">
        <v>922.19999999999982</v>
      </c>
      <c r="CB57" s="96">
        <v>11466.5</v>
      </c>
      <c r="CC57" s="96">
        <v>0</v>
      </c>
      <c r="CD57" s="96">
        <v>268390.89999999991</v>
      </c>
      <c r="CE57" s="96">
        <v>237357.39999999991</v>
      </c>
      <c r="CF57" s="96">
        <v>111937.89999999991</v>
      </c>
      <c r="CG57" s="96">
        <v>94922.899999999965</v>
      </c>
      <c r="CH57" s="96">
        <v>17015</v>
      </c>
      <c r="CI57" s="96">
        <v>8459.6000000000058</v>
      </c>
      <c r="CJ57" s="96">
        <v>103479.79999999993</v>
      </c>
      <c r="CK57" s="96">
        <v>39866.199999999983</v>
      </c>
      <c r="CL57" s="96">
        <v>62729.5</v>
      </c>
      <c r="CM57" s="96">
        <v>369.40000000000009</v>
      </c>
      <c r="CN57" s="96">
        <v>514.69999999999982</v>
      </c>
      <c r="CO57" s="96">
        <v>13480.099999999977</v>
      </c>
      <c r="CP57" s="96">
        <v>13010.200000000012</v>
      </c>
      <c r="CQ57" s="96">
        <v>469.90000000000146</v>
      </c>
      <c r="CR57" s="96">
        <v>31033.5</v>
      </c>
      <c r="CS57" s="96">
        <v>4347.6999999999989</v>
      </c>
      <c r="CT57" s="96">
        <v>26685.800000000003</v>
      </c>
      <c r="CU57" s="96">
        <v>8592.5</v>
      </c>
      <c r="CV57" s="96">
        <v>17015.100000000006</v>
      </c>
      <c r="CW57" s="96">
        <v>0</v>
      </c>
      <c r="CX57" s="96">
        <v>1078.2000000000007</v>
      </c>
      <c r="CY57" s="96">
        <v>0</v>
      </c>
      <c r="CZ57" s="96">
        <v>0</v>
      </c>
      <c r="DA57" s="96">
        <v>-32596.999999999884</v>
      </c>
      <c r="DB57" s="96">
        <v>-15043.599999999977</v>
      </c>
      <c r="DC57" s="96">
        <v>-46077.099999999977</v>
      </c>
      <c r="DD57" s="96">
        <v>-0.23512399999999989</v>
      </c>
      <c r="DE57" s="96">
        <v>-20746.399999999965</v>
      </c>
      <c r="DF57" s="96">
        <v>25330.700000000012</v>
      </c>
      <c r="DG57" s="96">
        <v>25867.700000000012</v>
      </c>
      <c r="DH57" s="96">
        <v>-537</v>
      </c>
    </row>
    <row r="58" spans="2:112" x14ac:dyDescent="0.25">
      <c r="B58">
        <v>2010</v>
      </c>
      <c r="C58">
        <v>7</v>
      </c>
      <c r="D58" t="s">
        <v>553</v>
      </c>
      <c r="E58" s="3">
        <v>40360</v>
      </c>
      <c r="F58" s="96">
        <v>1483701.2</v>
      </c>
      <c r="G58" s="96">
        <v>1483552.2</v>
      </c>
      <c r="H58" s="96">
        <v>1359680.5</v>
      </c>
      <c r="I58" s="96">
        <v>384028.8</v>
      </c>
      <c r="J58" s="96">
        <v>66833.2</v>
      </c>
      <c r="K58" s="96">
        <v>2299.9</v>
      </c>
      <c r="L58" s="96">
        <v>247215.7</v>
      </c>
      <c r="M58" s="96">
        <v>67680</v>
      </c>
      <c r="N58" s="96">
        <v>384659.1</v>
      </c>
      <c r="O58" s="96">
        <v>285321.90000000002</v>
      </c>
      <c r="P58" s="96">
        <v>14620.2</v>
      </c>
      <c r="Q58" s="96">
        <v>291050.5</v>
      </c>
      <c r="R58" s="96">
        <v>123871.7</v>
      </c>
      <c r="S58" s="96">
        <v>34196.1</v>
      </c>
      <c r="T58" s="96">
        <v>10250.4</v>
      </c>
      <c r="U58" s="96">
        <v>79425.2</v>
      </c>
      <c r="V58" s="96">
        <v>149</v>
      </c>
      <c r="W58" s="96">
        <v>1943336.3000000101</v>
      </c>
      <c r="X58" s="96">
        <v>1787904.6</v>
      </c>
      <c r="Y58" s="96">
        <v>752454.9</v>
      </c>
      <c r="Z58" s="96">
        <v>628468.19999999995</v>
      </c>
      <c r="AA58" s="96">
        <v>123986.7</v>
      </c>
      <c r="AB58" s="96">
        <v>54960.2</v>
      </c>
      <c r="AC58" s="96">
        <v>747530.1</v>
      </c>
      <c r="AD58" s="96">
        <v>272893.90000000002</v>
      </c>
      <c r="AE58" s="96">
        <v>467639.5</v>
      </c>
      <c r="AF58" s="96">
        <v>3270.1</v>
      </c>
      <c r="AG58" s="96">
        <v>3726.6</v>
      </c>
      <c r="AH58" s="96">
        <v>232959.4</v>
      </c>
      <c r="AI58" s="96">
        <v>180708.2</v>
      </c>
      <c r="AJ58" s="96">
        <v>52251.199999999997</v>
      </c>
      <c r="AK58" s="96">
        <v>155431.70000000999</v>
      </c>
      <c r="AL58" s="96">
        <v>24189.5</v>
      </c>
      <c r="AM58" s="96">
        <v>131242.20000000999</v>
      </c>
      <c r="AN58" s="96">
        <v>11240.9</v>
      </c>
      <c r="AO58" s="96">
        <v>110146.2</v>
      </c>
      <c r="AP58" s="96">
        <v>1E-8</v>
      </c>
      <c r="AQ58" s="96">
        <v>9855.1</v>
      </c>
      <c r="AR58" s="96">
        <v>0</v>
      </c>
      <c r="AS58" s="96">
        <v>0</v>
      </c>
      <c r="AT58" s="96">
        <v>-226675.7000000102</v>
      </c>
      <c r="AU58" s="96">
        <v>-304352.40000000014</v>
      </c>
      <c r="AV58" s="96">
        <v>-459635.1000000101</v>
      </c>
      <c r="AW58" s="96">
        <v>-2.3454436099999998</v>
      </c>
      <c r="AX58" s="96">
        <v>-4488.1000000101048</v>
      </c>
      <c r="AY58" s="96">
        <v>455147</v>
      </c>
      <c r="AZ58" s="96">
        <v>465869</v>
      </c>
      <c r="BA58" s="96">
        <v>-10722</v>
      </c>
      <c r="BB58" s="96">
        <v>195969.36717656159</v>
      </c>
      <c r="BC58" s="96">
        <v>4539435</v>
      </c>
      <c r="BI58">
        <v>2010</v>
      </c>
      <c r="BJ58">
        <v>7</v>
      </c>
      <c r="BK58" t="s">
        <v>553</v>
      </c>
      <c r="BL58" s="3">
        <v>40360</v>
      </c>
      <c r="BM58" s="96">
        <v>217324.30000000005</v>
      </c>
      <c r="BN58" s="96">
        <v>217278.30000000005</v>
      </c>
      <c r="BO58" s="96">
        <v>194379.5</v>
      </c>
      <c r="BP58" s="96">
        <v>58823.399999999965</v>
      </c>
      <c r="BQ58" s="96">
        <v>10155.899999999994</v>
      </c>
      <c r="BR58" s="96">
        <v>315.60000000000014</v>
      </c>
      <c r="BS58" s="96">
        <v>37046.100000000006</v>
      </c>
      <c r="BT58" s="96">
        <v>11305.800000000003</v>
      </c>
      <c r="BU58" s="96">
        <v>61990</v>
      </c>
      <c r="BV58" s="96">
        <v>38485.200000000012</v>
      </c>
      <c r="BW58" s="96">
        <v>1985.7000000000007</v>
      </c>
      <c r="BX58" s="96">
        <v>33095.200000000012</v>
      </c>
      <c r="BY58" s="96">
        <v>22898.800000000003</v>
      </c>
      <c r="BZ58" s="96">
        <v>4929.2999999999993</v>
      </c>
      <c r="CA58" s="96">
        <v>3247.5</v>
      </c>
      <c r="CB58" s="96">
        <v>14722</v>
      </c>
      <c r="CC58" s="96">
        <v>46</v>
      </c>
      <c r="CD58" s="96">
        <v>274067.80000001006</v>
      </c>
      <c r="CE58" s="96">
        <v>252381.20000000019</v>
      </c>
      <c r="CF58" s="96">
        <v>97461.70000000007</v>
      </c>
      <c r="CG58" s="96">
        <v>80673.5</v>
      </c>
      <c r="CH58" s="96">
        <v>16788.199999999997</v>
      </c>
      <c r="CI58" s="96">
        <v>8952.3999999999942</v>
      </c>
      <c r="CJ58" s="96">
        <v>108745.5</v>
      </c>
      <c r="CK58" s="96">
        <v>40013.000000000029</v>
      </c>
      <c r="CL58" s="96">
        <v>67242.400000000023</v>
      </c>
      <c r="CM58" s="96">
        <v>429.19999999999982</v>
      </c>
      <c r="CN58" s="96">
        <v>1060.9000000000001</v>
      </c>
      <c r="CO58" s="96">
        <v>37221.600000000006</v>
      </c>
      <c r="CP58" s="96">
        <v>18721.200000000012</v>
      </c>
      <c r="CQ58" s="96">
        <v>18500.399999999994</v>
      </c>
      <c r="CR58" s="96">
        <v>21686.600000009988</v>
      </c>
      <c r="CS58" s="96">
        <v>3656.7000000000007</v>
      </c>
      <c r="CT58" s="96">
        <v>18029.900000009991</v>
      </c>
      <c r="CU58" s="96">
        <v>384.89999999999964</v>
      </c>
      <c r="CV58" s="96">
        <v>17559.099999999991</v>
      </c>
      <c r="CW58" s="96">
        <v>1E-8</v>
      </c>
      <c r="CX58" s="96">
        <v>85.899999999999636</v>
      </c>
      <c r="CY58" s="96">
        <v>0</v>
      </c>
      <c r="CZ58" s="96">
        <v>0</v>
      </c>
      <c r="DA58" s="96">
        <v>-19521.900000010151</v>
      </c>
      <c r="DB58" s="96">
        <v>-35102.90000000014</v>
      </c>
      <c r="DC58" s="96">
        <v>-56743.500000010012</v>
      </c>
      <c r="DD58" s="96">
        <v>-0.28955289999999989</v>
      </c>
      <c r="DE58" s="96">
        <v>32612.799999989977</v>
      </c>
      <c r="DF58" s="96">
        <v>89356.299999999988</v>
      </c>
      <c r="DG58" s="96">
        <v>95655.299999999988</v>
      </c>
      <c r="DH58" s="96">
        <v>-6299</v>
      </c>
    </row>
    <row r="59" spans="2:112" x14ac:dyDescent="0.25">
      <c r="B59">
        <v>2010</v>
      </c>
      <c r="C59">
        <v>8</v>
      </c>
      <c r="D59" t="s">
        <v>554</v>
      </c>
      <c r="E59" s="3">
        <v>40391</v>
      </c>
      <c r="F59" s="96">
        <v>1685385.5</v>
      </c>
      <c r="G59" s="96">
        <v>1685220.5</v>
      </c>
      <c r="H59" s="96">
        <v>1532040</v>
      </c>
      <c r="I59" s="96">
        <v>442063.8</v>
      </c>
      <c r="J59" s="96">
        <v>77799.7</v>
      </c>
      <c r="K59" s="96">
        <v>2658.7</v>
      </c>
      <c r="L59" s="96">
        <v>283954.09999999998</v>
      </c>
      <c r="M59" s="96">
        <v>77651.3</v>
      </c>
      <c r="N59" s="96">
        <v>413131.1</v>
      </c>
      <c r="O59" s="96">
        <v>325445.2</v>
      </c>
      <c r="P59" s="96">
        <v>16589.2</v>
      </c>
      <c r="Q59" s="96">
        <v>334810.7</v>
      </c>
      <c r="R59" s="96">
        <v>153180.5</v>
      </c>
      <c r="S59" s="96">
        <v>39043.599999999999</v>
      </c>
      <c r="T59" s="96">
        <v>11046.3</v>
      </c>
      <c r="U59" s="96">
        <v>103090.6</v>
      </c>
      <c r="V59" s="96">
        <v>165</v>
      </c>
      <c r="W59" s="96">
        <v>2186402.1</v>
      </c>
      <c r="X59" s="96">
        <v>2021518.3</v>
      </c>
      <c r="Y59" s="96">
        <v>851824.8</v>
      </c>
      <c r="Z59" s="96">
        <v>711213.3</v>
      </c>
      <c r="AA59" s="96">
        <v>140611.5</v>
      </c>
      <c r="AB59" s="96">
        <v>64493.9</v>
      </c>
      <c r="AC59" s="96">
        <v>848675.8</v>
      </c>
      <c r="AD59" s="96">
        <v>312319.3</v>
      </c>
      <c r="AE59" s="96">
        <v>528727.30000000005</v>
      </c>
      <c r="AF59" s="96">
        <v>3378.3</v>
      </c>
      <c r="AG59" s="96">
        <v>4250.8999999999996</v>
      </c>
      <c r="AH59" s="96">
        <v>256523.8</v>
      </c>
      <c r="AI59" s="96">
        <v>198411.8</v>
      </c>
      <c r="AJ59" s="96">
        <v>58112</v>
      </c>
      <c r="AK59" s="96">
        <v>164883.79999999999</v>
      </c>
      <c r="AL59" s="96">
        <v>28762.9</v>
      </c>
      <c r="AM59" s="96">
        <v>136120.9</v>
      </c>
      <c r="AN59" s="96">
        <v>11465.9</v>
      </c>
      <c r="AO59" s="96">
        <v>114767.1</v>
      </c>
      <c r="AP59" s="96">
        <v>0</v>
      </c>
      <c r="AQ59" s="96">
        <v>9887.9</v>
      </c>
      <c r="AR59" s="96">
        <v>0</v>
      </c>
      <c r="AS59" s="96">
        <v>0</v>
      </c>
      <c r="AT59" s="96">
        <v>-244492.80000000005</v>
      </c>
      <c r="AU59" s="96">
        <v>-336297.80000000005</v>
      </c>
      <c r="AV59" s="96">
        <v>-501016.60000000009</v>
      </c>
      <c r="AW59" s="96">
        <v>-2.55660672</v>
      </c>
      <c r="AX59" s="96">
        <v>1042.3999999999069</v>
      </c>
      <c r="AY59" s="96">
        <v>502059</v>
      </c>
      <c r="AZ59" s="96">
        <v>512142</v>
      </c>
      <c r="BA59" s="96">
        <v>-10083</v>
      </c>
      <c r="BB59" s="96">
        <v>195969.36677065454</v>
      </c>
      <c r="BC59" s="96">
        <v>4542768</v>
      </c>
      <c r="BI59">
        <v>2010</v>
      </c>
      <c r="BJ59">
        <v>8</v>
      </c>
      <c r="BK59" t="s">
        <v>554</v>
      </c>
      <c r="BL59" s="3">
        <v>40391</v>
      </c>
      <c r="BM59" s="96">
        <v>201684.30000000005</v>
      </c>
      <c r="BN59" s="96">
        <v>201668.30000000005</v>
      </c>
      <c r="BO59" s="96">
        <v>172359.5</v>
      </c>
      <c r="BP59" s="96">
        <v>58035</v>
      </c>
      <c r="BQ59" s="96">
        <v>10966.5</v>
      </c>
      <c r="BR59" s="96">
        <v>358.79999999999973</v>
      </c>
      <c r="BS59" s="96">
        <v>36738.399999999965</v>
      </c>
      <c r="BT59" s="96">
        <v>9971.3000000000029</v>
      </c>
      <c r="BU59" s="96">
        <v>28472</v>
      </c>
      <c r="BV59" s="96">
        <v>40123.299999999988</v>
      </c>
      <c r="BW59" s="96">
        <v>1969</v>
      </c>
      <c r="BX59" s="96">
        <v>43760.200000000012</v>
      </c>
      <c r="BY59" s="96">
        <v>29308.800000000003</v>
      </c>
      <c r="BZ59" s="96">
        <v>4847.5</v>
      </c>
      <c r="CA59" s="96">
        <v>795.89999999999964</v>
      </c>
      <c r="CB59" s="96">
        <v>23665.400000000009</v>
      </c>
      <c r="CC59" s="96">
        <v>16</v>
      </c>
      <c r="CD59" s="96">
        <v>243065.79999999003</v>
      </c>
      <c r="CE59" s="96">
        <v>233613.69999999995</v>
      </c>
      <c r="CF59" s="96">
        <v>99369.900000000023</v>
      </c>
      <c r="CG59" s="96">
        <v>82745.100000000093</v>
      </c>
      <c r="CH59" s="96">
        <v>16624.800000000003</v>
      </c>
      <c r="CI59" s="96">
        <v>9533.7000000000044</v>
      </c>
      <c r="CJ59" s="96">
        <v>101145.70000000007</v>
      </c>
      <c r="CK59" s="96">
        <v>39425.399999999965</v>
      </c>
      <c r="CL59" s="96">
        <v>61087.800000000047</v>
      </c>
      <c r="CM59" s="96">
        <v>108.20000000000027</v>
      </c>
      <c r="CN59" s="96">
        <v>524.29999999999973</v>
      </c>
      <c r="CO59" s="96">
        <v>23564.399999999994</v>
      </c>
      <c r="CP59" s="96">
        <v>17703.599999999977</v>
      </c>
      <c r="CQ59" s="96">
        <v>5860.8000000000029</v>
      </c>
      <c r="CR59" s="96">
        <v>9452.0999999899941</v>
      </c>
      <c r="CS59" s="96">
        <v>4573.4000000000015</v>
      </c>
      <c r="CT59" s="96">
        <v>4878.6999999899999</v>
      </c>
      <c r="CU59" s="96">
        <v>225</v>
      </c>
      <c r="CV59" s="96">
        <v>4620.9000000000087</v>
      </c>
      <c r="CW59" s="96">
        <v>-1E-8</v>
      </c>
      <c r="CX59" s="96">
        <v>32.799999999999272</v>
      </c>
      <c r="CY59" s="96">
        <v>0</v>
      </c>
      <c r="CZ59" s="96">
        <v>0</v>
      </c>
      <c r="DA59" s="96">
        <v>-17817.099999989849</v>
      </c>
      <c r="DB59" s="96">
        <v>-31945.399999999907</v>
      </c>
      <c r="DC59" s="96">
        <v>-41381.499999989988</v>
      </c>
      <c r="DD59" s="96">
        <v>-0.21116311000000021</v>
      </c>
      <c r="DE59" s="96">
        <v>5530.5000000100117</v>
      </c>
      <c r="DF59" s="96">
        <v>46912</v>
      </c>
      <c r="DG59" s="96">
        <v>46273</v>
      </c>
      <c r="DH59" s="96">
        <v>639</v>
      </c>
    </row>
    <row r="60" spans="2:112" x14ac:dyDescent="0.25">
      <c r="B60">
        <v>2010</v>
      </c>
      <c r="C60">
        <v>9</v>
      </c>
      <c r="D60" t="s">
        <v>555</v>
      </c>
      <c r="E60" s="3">
        <v>40422</v>
      </c>
      <c r="F60" s="96">
        <v>1932858.5</v>
      </c>
      <c r="G60" s="96">
        <v>1932580.1</v>
      </c>
      <c r="H60" s="96">
        <v>1763302.7</v>
      </c>
      <c r="I60" s="96">
        <v>496006.2</v>
      </c>
      <c r="J60" s="96">
        <v>88298.4</v>
      </c>
      <c r="K60" s="96">
        <v>3000.9</v>
      </c>
      <c r="L60" s="96">
        <v>317648.2</v>
      </c>
      <c r="M60" s="96">
        <v>87058.7</v>
      </c>
      <c r="N60" s="96">
        <v>508459.6</v>
      </c>
      <c r="O60" s="96">
        <v>365128.8</v>
      </c>
      <c r="P60" s="96">
        <v>18539.2</v>
      </c>
      <c r="Q60" s="96">
        <v>375168.9</v>
      </c>
      <c r="R60" s="96">
        <v>169277.4</v>
      </c>
      <c r="S60" s="96">
        <v>44991.4</v>
      </c>
      <c r="T60" s="96">
        <v>11940.1</v>
      </c>
      <c r="U60" s="96">
        <v>112345.9</v>
      </c>
      <c r="V60" s="96">
        <v>278.39999999999998</v>
      </c>
      <c r="W60" s="96">
        <v>2542480</v>
      </c>
      <c r="X60" s="96">
        <v>2345055.4</v>
      </c>
      <c r="Y60" s="96">
        <v>955471.6</v>
      </c>
      <c r="Z60" s="96">
        <v>796804.3</v>
      </c>
      <c r="AA60" s="96">
        <v>158667.29999999999</v>
      </c>
      <c r="AB60" s="96">
        <v>73581.7</v>
      </c>
      <c r="AC60" s="96">
        <v>963206</v>
      </c>
      <c r="AD60" s="96">
        <v>359994.9</v>
      </c>
      <c r="AE60" s="96">
        <v>595478.1</v>
      </c>
      <c r="AF60" s="96">
        <v>3482.1</v>
      </c>
      <c r="AG60" s="96">
        <v>4250.8999999999996</v>
      </c>
      <c r="AH60" s="96">
        <v>352796.1</v>
      </c>
      <c r="AI60" s="96">
        <v>289926.5</v>
      </c>
      <c r="AJ60" s="96">
        <v>62869.599999999999</v>
      </c>
      <c r="AK60" s="96">
        <v>197424.6</v>
      </c>
      <c r="AL60" s="96">
        <v>35170.800000000003</v>
      </c>
      <c r="AM60" s="96">
        <v>162253.79999999999</v>
      </c>
      <c r="AN60" s="96">
        <v>11653.8</v>
      </c>
      <c r="AO60" s="96">
        <v>138518.70000000001</v>
      </c>
      <c r="AP60" s="96">
        <v>0</v>
      </c>
      <c r="AQ60" s="96">
        <v>12081.3</v>
      </c>
      <c r="AR60" s="96">
        <v>0</v>
      </c>
      <c r="AS60" s="96">
        <v>0</v>
      </c>
      <c r="AT60" s="96">
        <v>-256825.39999999991</v>
      </c>
      <c r="AU60" s="96">
        <v>-412475.29999999981</v>
      </c>
      <c r="AV60" s="96">
        <v>-609621.5</v>
      </c>
      <c r="AW60" s="96">
        <v>-3.11079997</v>
      </c>
      <c r="AX60" s="96">
        <v>-22195.099999999977</v>
      </c>
      <c r="AY60" s="96">
        <v>587426.4</v>
      </c>
      <c r="AZ60" s="96">
        <v>346676.5</v>
      </c>
      <c r="BA60" s="96">
        <v>240749.9</v>
      </c>
      <c r="BB60" s="96">
        <v>195969.36668351581</v>
      </c>
      <c r="BC60" s="96">
        <v>4548746</v>
      </c>
      <c r="BI60">
        <v>2010</v>
      </c>
      <c r="BJ60">
        <v>9</v>
      </c>
      <c r="BK60" t="s">
        <v>555</v>
      </c>
      <c r="BL60" s="3">
        <v>40422</v>
      </c>
      <c r="BM60" s="96">
        <v>247473</v>
      </c>
      <c r="BN60" s="96">
        <v>247359.60000000009</v>
      </c>
      <c r="BO60" s="96">
        <v>231262.69999999995</v>
      </c>
      <c r="BP60" s="96">
        <v>53942.400000000023</v>
      </c>
      <c r="BQ60" s="96">
        <v>10498.699999999997</v>
      </c>
      <c r="BR60" s="96">
        <v>342.20000000000027</v>
      </c>
      <c r="BS60" s="96">
        <v>33694.100000000035</v>
      </c>
      <c r="BT60" s="96">
        <v>9407.3999999999942</v>
      </c>
      <c r="BU60" s="96">
        <v>95328.5</v>
      </c>
      <c r="BV60" s="96">
        <v>39683.599999999977</v>
      </c>
      <c r="BW60" s="96">
        <v>1950</v>
      </c>
      <c r="BX60" s="96">
        <v>40358.200000000012</v>
      </c>
      <c r="BY60" s="96">
        <v>16096.899999999994</v>
      </c>
      <c r="BZ60" s="96">
        <v>5947.8000000000029</v>
      </c>
      <c r="CA60" s="96">
        <v>893.80000000000109</v>
      </c>
      <c r="CB60" s="96">
        <v>9255.2999999999884</v>
      </c>
      <c r="CC60" s="96">
        <v>113.39999999999998</v>
      </c>
      <c r="CD60" s="96">
        <v>356077.89999999991</v>
      </c>
      <c r="CE60" s="96">
        <v>323537.09999999986</v>
      </c>
      <c r="CF60" s="96">
        <v>103646.79999999993</v>
      </c>
      <c r="CG60" s="96">
        <v>85591</v>
      </c>
      <c r="CH60" s="96">
        <v>18055.799999999988</v>
      </c>
      <c r="CI60" s="96">
        <v>9087.7999999999956</v>
      </c>
      <c r="CJ60" s="96">
        <v>114530.19999999995</v>
      </c>
      <c r="CK60" s="96">
        <v>47675.600000000035</v>
      </c>
      <c r="CL60" s="96">
        <v>66750.79999999993</v>
      </c>
      <c r="CM60" s="96">
        <v>103.79999999999973</v>
      </c>
      <c r="CN60" s="96">
        <v>0</v>
      </c>
      <c r="CO60" s="96">
        <v>96272.299999999988</v>
      </c>
      <c r="CP60" s="96">
        <v>91514.700000000012</v>
      </c>
      <c r="CQ60" s="96">
        <v>4757.5999999999985</v>
      </c>
      <c r="CR60" s="96">
        <v>32540.800000000017</v>
      </c>
      <c r="CS60" s="96">
        <v>6407.9000000000015</v>
      </c>
      <c r="CT60" s="96">
        <v>26132.899999999994</v>
      </c>
      <c r="CU60" s="96">
        <v>187.89999999999964</v>
      </c>
      <c r="CV60" s="96">
        <v>23751.600000000006</v>
      </c>
      <c r="CW60" s="96">
        <v>0</v>
      </c>
      <c r="CX60" s="96">
        <v>2193.3999999999996</v>
      </c>
      <c r="CY60" s="96">
        <v>0</v>
      </c>
      <c r="CZ60" s="96">
        <v>0</v>
      </c>
      <c r="DA60" s="96">
        <v>-12332.59999999986</v>
      </c>
      <c r="DB60" s="96">
        <v>-76177.499999999767</v>
      </c>
      <c r="DC60" s="96">
        <v>-108604.89999999991</v>
      </c>
      <c r="DD60" s="96">
        <v>-0.55419324999999997</v>
      </c>
      <c r="DE60" s="96">
        <v>-23237.499999999884</v>
      </c>
      <c r="DF60" s="96">
        <v>85367.400000000023</v>
      </c>
      <c r="DG60" s="96">
        <v>-165465.5</v>
      </c>
      <c r="DH60" s="96">
        <v>250832.9</v>
      </c>
    </row>
    <row r="61" spans="2:112" x14ac:dyDescent="0.25">
      <c r="B61">
        <v>2010</v>
      </c>
      <c r="C61">
        <v>10</v>
      </c>
      <c r="D61" t="s">
        <v>556</v>
      </c>
      <c r="E61" s="3">
        <v>40452</v>
      </c>
      <c r="F61" s="96">
        <v>2158968.1</v>
      </c>
      <c r="G61" s="96">
        <v>2157734.2000000002</v>
      </c>
      <c r="H61" s="96">
        <v>1960731.2</v>
      </c>
      <c r="I61" s="96">
        <v>552908</v>
      </c>
      <c r="J61" s="96">
        <v>100124.9</v>
      </c>
      <c r="K61" s="96">
        <v>3349.2</v>
      </c>
      <c r="L61" s="96">
        <v>352114</v>
      </c>
      <c r="M61" s="96">
        <v>97319.9</v>
      </c>
      <c r="N61" s="96">
        <v>576692.6</v>
      </c>
      <c r="O61" s="96">
        <v>403138.3</v>
      </c>
      <c r="P61" s="96">
        <v>20901.400000000001</v>
      </c>
      <c r="Q61" s="96">
        <v>407090.9</v>
      </c>
      <c r="R61" s="96">
        <v>197003</v>
      </c>
      <c r="S61" s="96">
        <v>50084.7</v>
      </c>
      <c r="T61" s="96">
        <v>19008.5</v>
      </c>
      <c r="U61" s="96">
        <v>127909.8</v>
      </c>
      <c r="V61" s="96">
        <v>1233.9000000000001</v>
      </c>
      <c r="W61" s="96">
        <v>2803775.9</v>
      </c>
      <c r="X61" s="96">
        <v>2575721.9</v>
      </c>
      <c r="Y61" s="96">
        <v>1055564</v>
      </c>
      <c r="Z61" s="96">
        <v>880393.6</v>
      </c>
      <c r="AA61" s="96">
        <v>175170.4</v>
      </c>
      <c r="AB61" s="96">
        <v>83651.600000000006</v>
      </c>
      <c r="AC61" s="96">
        <v>1077280.8</v>
      </c>
      <c r="AD61" s="96">
        <v>402852.2</v>
      </c>
      <c r="AE61" s="96">
        <v>665145.30000000005</v>
      </c>
      <c r="AF61" s="96">
        <v>3611.8</v>
      </c>
      <c r="AG61" s="96">
        <v>5671.5</v>
      </c>
      <c r="AH61" s="96">
        <v>359225.5</v>
      </c>
      <c r="AI61" s="96">
        <v>295879.40000000002</v>
      </c>
      <c r="AJ61" s="96">
        <v>63346.1</v>
      </c>
      <c r="AK61" s="96">
        <v>228054</v>
      </c>
      <c r="AL61" s="96">
        <v>41355.1</v>
      </c>
      <c r="AM61" s="96">
        <v>186698.9</v>
      </c>
      <c r="AN61" s="96">
        <v>12750.7</v>
      </c>
      <c r="AO61" s="96">
        <v>161729</v>
      </c>
      <c r="AP61" s="96">
        <v>0</v>
      </c>
      <c r="AQ61" s="96">
        <v>12219.2</v>
      </c>
      <c r="AR61" s="96">
        <v>0</v>
      </c>
      <c r="AS61" s="96">
        <v>0</v>
      </c>
      <c r="AT61" s="96">
        <v>-285582.29999999981</v>
      </c>
      <c r="AU61" s="96">
        <v>-417987.69999999972</v>
      </c>
      <c r="AV61" s="96">
        <v>-644807.79999999981</v>
      </c>
      <c r="AW61" s="96">
        <v>-3.2903499699999998</v>
      </c>
      <c r="AX61" s="96">
        <v>-6660.7999999998137</v>
      </c>
      <c r="AY61" s="96">
        <v>638147</v>
      </c>
      <c r="AZ61" s="96">
        <v>399617</v>
      </c>
      <c r="BA61" s="96">
        <v>238530</v>
      </c>
      <c r="BB61" s="96">
        <v>195969.36674793894</v>
      </c>
      <c r="BC61" s="96">
        <v>4553913</v>
      </c>
      <c r="BI61">
        <v>2010</v>
      </c>
      <c r="BJ61">
        <v>10</v>
      </c>
      <c r="BK61" t="s">
        <v>556</v>
      </c>
      <c r="BL61" s="3">
        <v>40452</v>
      </c>
      <c r="BM61" s="96">
        <v>226109.60000000009</v>
      </c>
      <c r="BN61" s="96">
        <v>225154.10000000009</v>
      </c>
      <c r="BO61" s="96">
        <v>197428.5</v>
      </c>
      <c r="BP61" s="96">
        <v>56901.799999999988</v>
      </c>
      <c r="BQ61" s="96">
        <v>11826.5</v>
      </c>
      <c r="BR61" s="96">
        <v>348.29999999999973</v>
      </c>
      <c r="BS61" s="96">
        <v>34465.799999999988</v>
      </c>
      <c r="BT61" s="96">
        <v>10261.199999999997</v>
      </c>
      <c r="BU61" s="96">
        <v>68233</v>
      </c>
      <c r="BV61" s="96">
        <v>38009.5</v>
      </c>
      <c r="BW61" s="96">
        <v>2362.2000000000007</v>
      </c>
      <c r="BX61" s="96">
        <v>31922</v>
      </c>
      <c r="BY61" s="96">
        <v>27725.600000000006</v>
      </c>
      <c r="BZ61" s="96">
        <v>5093.2999999999956</v>
      </c>
      <c r="CA61" s="96">
        <v>7068.4</v>
      </c>
      <c r="CB61" s="96">
        <v>15563.900000000009</v>
      </c>
      <c r="CC61" s="96">
        <v>955.50000000000011</v>
      </c>
      <c r="CD61" s="96">
        <v>261295.89999999991</v>
      </c>
      <c r="CE61" s="96">
        <v>230666.5</v>
      </c>
      <c r="CF61" s="96">
        <v>100092.40000000002</v>
      </c>
      <c r="CG61" s="96">
        <v>83589.29999999993</v>
      </c>
      <c r="CH61" s="96">
        <v>16503.100000000006</v>
      </c>
      <c r="CI61" s="96">
        <v>10069.900000000009</v>
      </c>
      <c r="CJ61" s="96">
        <v>114074.80000000005</v>
      </c>
      <c r="CK61" s="96">
        <v>42857.299999999988</v>
      </c>
      <c r="CL61" s="96">
        <v>69667.20000000007</v>
      </c>
      <c r="CM61" s="96">
        <v>129.70000000000027</v>
      </c>
      <c r="CN61" s="96">
        <v>1420.6000000000004</v>
      </c>
      <c r="CO61" s="96">
        <v>6429.4000000000233</v>
      </c>
      <c r="CP61" s="96">
        <v>5952.9000000000233</v>
      </c>
      <c r="CQ61" s="96">
        <v>476.5</v>
      </c>
      <c r="CR61" s="96">
        <v>30629.399999999994</v>
      </c>
      <c r="CS61" s="96">
        <v>6184.2999999999956</v>
      </c>
      <c r="CT61" s="96">
        <v>24445.100000000006</v>
      </c>
      <c r="CU61" s="96">
        <v>1096.9000000000015</v>
      </c>
      <c r="CV61" s="96">
        <v>23210.299999999988</v>
      </c>
      <c r="CW61" s="96">
        <v>0</v>
      </c>
      <c r="CX61" s="96">
        <v>137.90000000000146</v>
      </c>
      <c r="CY61" s="96">
        <v>0</v>
      </c>
      <c r="CZ61" s="96">
        <v>0</v>
      </c>
      <c r="DA61" s="96">
        <v>-28756.899999999907</v>
      </c>
      <c r="DB61" s="96">
        <v>-5512.3999999999069</v>
      </c>
      <c r="DC61" s="96">
        <v>-35186.299999999814</v>
      </c>
      <c r="DD61" s="96">
        <v>-0.17954999999999988</v>
      </c>
      <c r="DE61" s="96">
        <v>15534.300000000163</v>
      </c>
      <c r="DF61" s="96">
        <v>50720.599999999977</v>
      </c>
      <c r="DG61" s="96">
        <v>52940.5</v>
      </c>
      <c r="DH61" s="96">
        <v>-2219.8999999999942</v>
      </c>
    </row>
    <row r="62" spans="2:112" x14ac:dyDescent="0.25">
      <c r="B62">
        <v>2010</v>
      </c>
      <c r="C62">
        <v>11</v>
      </c>
      <c r="D62" t="s">
        <v>557</v>
      </c>
      <c r="E62" s="3">
        <v>40483</v>
      </c>
      <c r="F62" s="96">
        <v>2366517.6</v>
      </c>
      <c r="G62" s="96">
        <v>2365228.2000000002</v>
      </c>
      <c r="H62" s="96">
        <v>2146150.5</v>
      </c>
      <c r="I62" s="96">
        <v>621348.5</v>
      </c>
      <c r="J62" s="96">
        <v>113354.1</v>
      </c>
      <c r="K62" s="96">
        <v>3696.3</v>
      </c>
      <c r="L62" s="96">
        <v>394413.9</v>
      </c>
      <c r="M62" s="96">
        <v>109884.2</v>
      </c>
      <c r="N62" s="96">
        <v>608049.6</v>
      </c>
      <c r="O62" s="96">
        <v>443486</v>
      </c>
      <c r="P62" s="96">
        <v>22926.1</v>
      </c>
      <c r="Q62" s="96">
        <v>450340.3</v>
      </c>
      <c r="R62" s="96">
        <v>219077.69999999998</v>
      </c>
      <c r="S62" s="96">
        <v>55475.5</v>
      </c>
      <c r="T62" s="96">
        <v>20215.400000000001</v>
      </c>
      <c r="U62" s="96">
        <v>143386.79999999999</v>
      </c>
      <c r="V62" s="96">
        <v>1289.4000000000001</v>
      </c>
      <c r="W62" s="96">
        <v>3127593.4</v>
      </c>
      <c r="X62" s="96">
        <v>2839864.4</v>
      </c>
      <c r="Y62" s="96">
        <v>1160531</v>
      </c>
      <c r="Z62" s="96">
        <v>965697.3</v>
      </c>
      <c r="AA62" s="96">
        <v>194833.7</v>
      </c>
      <c r="AB62" s="96">
        <v>96645.1</v>
      </c>
      <c r="AC62" s="96">
        <v>1205633.8999999999</v>
      </c>
      <c r="AD62" s="96">
        <v>447073</v>
      </c>
      <c r="AE62" s="96">
        <v>748755.4</v>
      </c>
      <c r="AF62" s="96">
        <v>3803.2</v>
      </c>
      <c r="AG62" s="96">
        <v>6002.3</v>
      </c>
      <c r="AH62" s="96">
        <v>377054.4</v>
      </c>
      <c r="AI62" s="96">
        <v>312482.5</v>
      </c>
      <c r="AJ62" s="96">
        <v>64571.9</v>
      </c>
      <c r="AK62" s="96">
        <v>287729</v>
      </c>
      <c r="AL62" s="96">
        <v>46313.7</v>
      </c>
      <c r="AM62" s="96">
        <v>241415.3</v>
      </c>
      <c r="AN62" s="96">
        <v>13468.6</v>
      </c>
      <c r="AO62" s="96">
        <v>213666.7</v>
      </c>
      <c r="AP62" s="96">
        <v>0</v>
      </c>
      <c r="AQ62" s="96">
        <v>14280</v>
      </c>
      <c r="AR62" s="96">
        <v>0</v>
      </c>
      <c r="AS62" s="96">
        <v>0</v>
      </c>
      <c r="AT62" s="96">
        <v>-384021.39999999991</v>
      </c>
      <c r="AU62" s="96">
        <v>-474636.19999999972</v>
      </c>
      <c r="AV62" s="96">
        <v>-761075.79999999981</v>
      </c>
      <c r="AW62" s="96">
        <v>-3.8836467799999999</v>
      </c>
      <c r="AX62" s="96">
        <v>-41057.499999999767</v>
      </c>
      <c r="AY62" s="96">
        <v>720018.3</v>
      </c>
      <c r="AZ62" s="96">
        <v>482933.8</v>
      </c>
      <c r="BA62" s="96">
        <v>237084.5</v>
      </c>
      <c r="BB62" s="96">
        <v>195969.36670950282</v>
      </c>
      <c r="BC62" s="96">
        <v>4558243</v>
      </c>
      <c r="BI62">
        <v>2010</v>
      </c>
      <c r="BJ62">
        <v>11</v>
      </c>
      <c r="BK62" t="s">
        <v>557</v>
      </c>
      <c r="BL62" s="3">
        <v>40483</v>
      </c>
      <c r="BM62" s="96">
        <v>207549.5</v>
      </c>
      <c r="BN62" s="96">
        <v>207494</v>
      </c>
      <c r="BO62" s="96">
        <v>185419.30000000005</v>
      </c>
      <c r="BP62" s="96">
        <v>68440.5</v>
      </c>
      <c r="BQ62" s="96">
        <v>13229.200000000012</v>
      </c>
      <c r="BR62" s="96">
        <v>347.10000000000036</v>
      </c>
      <c r="BS62" s="96">
        <v>42299.900000000023</v>
      </c>
      <c r="BT62" s="96">
        <v>12564.300000000003</v>
      </c>
      <c r="BU62" s="96">
        <v>31357</v>
      </c>
      <c r="BV62" s="96">
        <v>40347.700000000012</v>
      </c>
      <c r="BW62" s="96">
        <v>2024.6999999999971</v>
      </c>
      <c r="BX62" s="96">
        <v>43249.399999999965</v>
      </c>
      <c r="BY62" s="96">
        <v>22074.699999999983</v>
      </c>
      <c r="BZ62" s="96">
        <v>5390.8000000000029</v>
      </c>
      <c r="CA62" s="96">
        <v>1206.9000000000015</v>
      </c>
      <c r="CB62" s="96">
        <v>15476.999999999985</v>
      </c>
      <c r="CC62" s="96">
        <v>55.5</v>
      </c>
      <c r="CD62" s="96">
        <v>323817.5</v>
      </c>
      <c r="CE62" s="96">
        <v>264142.5</v>
      </c>
      <c r="CF62" s="96">
        <v>104967</v>
      </c>
      <c r="CG62" s="96">
        <v>85303.70000000007</v>
      </c>
      <c r="CH62" s="96">
        <v>19663.300000000017</v>
      </c>
      <c r="CI62" s="96">
        <v>12993.5</v>
      </c>
      <c r="CJ62" s="96">
        <v>128353.09999999986</v>
      </c>
      <c r="CK62" s="96">
        <v>44220.799999999988</v>
      </c>
      <c r="CL62" s="96">
        <v>83610.099999999977</v>
      </c>
      <c r="CM62" s="96">
        <v>191.39999999999964</v>
      </c>
      <c r="CN62" s="96">
        <v>330.80000000000018</v>
      </c>
      <c r="CO62" s="96">
        <v>17828.900000000023</v>
      </c>
      <c r="CP62" s="96">
        <v>16603.099999999977</v>
      </c>
      <c r="CQ62" s="96">
        <v>1225.8000000000029</v>
      </c>
      <c r="CR62" s="96">
        <v>59675</v>
      </c>
      <c r="CS62" s="96">
        <v>4958.5999999999985</v>
      </c>
      <c r="CT62" s="96">
        <v>54716.399999999994</v>
      </c>
      <c r="CU62" s="96">
        <v>717.89999999999964</v>
      </c>
      <c r="CV62" s="96">
        <v>51937.700000000012</v>
      </c>
      <c r="CW62" s="96">
        <v>0</v>
      </c>
      <c r="CX62" s="96">
        <v>2060.7999999999993</v>
      </c>
      <c r="CY62" s="96">
        <v>0</v>
      </c>
      <c r="CZ62" s="96">
        <v>0</v>
      </c>
      <c r="DA62" s="96">
        <v>-98439.100000000093</v>
      </c>
      <c r="DB62" s="96">
        <v>-56648.5</v>
      </c>
      <c r="DC62" s="96">
        <v>-116268</v>
      </c>
      <c r="DD62" s="96">
        <v>-0.59329681000000001</v>
      </c>
      <c r="DE62" s="96">
        <v>-34396.699999999953</v>
      </c>
      <c r="DF62" s="96">
        <v>81871.300000000047</v>
      </c>
      <c r="DG62" s="96">
        <v>83316.799999999988</v>
      </c>
      <c r="DH62" s="96">
        <v>-1445.5</v>
      </c>
    </row>
    <row r="63" spans="2:112" x14ac:dyDescent="0.25">
      <c r="B63">
        <v>2010</v>
      </c>
      <c r="C63">
        <v>12</v>
      </c>
      <c r="D63" t="s">
        <v>558</v>
      </c>
      <c r="E63" s="3">
        <v>40513</v>
      </c>
      <c r="F63" s="96">
        <v>2730099.8</v>
      </c>
      <c r="G63" s="96">
        <v>2728810.4</v>
      </c>
      <c r="H63" s="96">
        <v>2480607.4</v>
      </c>
      <c r="I63" s="96">
        <v>686661.7</v>
      </c>
      <c r="J63" s="96">
        <v>126123</v>
      </c>
      <c r="K63" s="96">
        <v>3990.3</v>
      </c>
      <c r="L63" s="96">
        <v>434303.2</v>
      </c>
      <c r="M63" s="96">
        <v>122245.2</v>
      </c>
      <c r="N63" s="96">
        <v>752171.4</v>
      </c>
      <c r="O63" s="96">
        <v>486881.5</v>
      </c>
      <c r="P63" s="96">
        <v>24723.599999999999</v>
      </c>
      <c r="Q63" s="96">
        <v>530169.19999999995</v>
      </c>
      <c r="R63" s="96">
        <v>248203</v>
      </c>
      <c r="S63" s="96">
        <v>61241.9</v>
      </c>
      <c r="T63" s="96">
        <v>25643.200000000001</v>
      </c>
      <c r="U63" s="96">
        <v>161317.9</v>
      </c>
      <c r="V63" s="96">
        <v>1289.4000000000001</v>
      </c>
      <c r="W63" s="96">
        <v>3724382.5</v>
      </c>
      <c r="X63" s="96">
        <v>3275676.9</v>
      </c>
      <c r="Y63" s="96">
        <v>1349158.3</v>
      </c>
      <c r="Z63" s="96">
        <v>1133809.1000000001</v>
      </c>
      <c r="AA63" s="96">
        <v>215349.2</v>
      </c>
      <c r="AB63" s="96">
        <v>120675.7</v>
      </c>
      <c r="AC63" s="96">
        <v>1404301.7</v>
      </c>
      <c r="AD63" s="96">
        <v>525665.69999999995</v>
      </c>
      <c r="AE63" s="96">
        <v>852993.8</v>
      </c>
      <c r="AF63" s="96">
        <v>3890.1</v>
      </c>
      <c r="AG63" s="96">
        <v>21752.1</v>
      </c>
      <c r="AH63" s="96">
        <v>401541.2</v>
      </c>
      <c r="AI63" s="96">
        <v>336638.8</v>
      </c>
      <c r="AJ63" s="96">
        <v>64902.400000000001</v>
      </c>
      <c r="AK63" s="96">
        <v>448705.6</v>
      </c>
      <c r="AL63" s="96">
        <v>64385.7</v>
      </c>
      <c r="AM63" s="96">
        <v>384319.9</v>
      </c>
      <c r="AN63" s="96">
        <v>18400</v>
      </c>
      <c r="AO63" s="96">
        <v>339641.7</v>
      </c>
      <c r="AP63" s="96">
        <v>0</v>
      </c>
      <c r="AQ63" s="96">
        <v>26278.2</v>
      </c>
      <c r="AR63" s="96">
        <v>0</v>
      </c>
      <c r="AS63" s="96">
        <v>0</v>
      </c>
      <c r="AT63" s="96">
        <v>-592741.5</v>
      </c>
      <c r="AU63" s="96">
        <v>-546866.5</v>
      </c>
      <c r="AV63" s="96">
        <v>-994282.70000000019</v>
      </c>
      <c r="AW63" s="96">
        <v>-5.0736638899999997</v>
      </c>
      <c r="AX63" s="96">
        <v>-18417.40000000014</v>
      </c>
      <c r="AY63" s="96">
        <v>975865.3</v>
      </c>
      <c r="AZ63" s="96">
        <v>729450.3</v>
      </c>
      <c r="BA63" s="96">
        <v>246415</v>
      </c>
      <c r="BB63" s="96">
        <v>195969.36682378466</v>
      </c>
      <c r="BC63" s="96">
        <v>4563200</v>
      </c>
      <c r="BI63">
        <v>2010</v>
      </c>
      <c r="BJ63">
        <v>12</v>
      </c>
      <c r="BK63" t="s">
        <v>558</v>
      </c>
      <c r="BL63" s="3">
        <v>40513</v>
      </c>
      <c r="BM63" s="96">
        <v>363582.19999999972</v>
      </c>
      <c r="BN63" s="96">
        <v>363582.19999999972</v>
      </c>
      <c r="BO63" s="96">
        <v>334456.89999999991</v>
      </c>
      <c r="BP63" s="96">
        <v>65313.199999999953</v>
      </c>
      <c r="BQ63" s="96">
        <v>12768.899999999994</v>
      </c>
      <c r="BR63" s="96">
        <v>294</v>
      </c>
      <c r="BS63" s="96">
        <v>39889.299999999988</v>
      </c>
      <c r="BT63" s="96">
        <v>12361</v>
      </c>
      <c r="BU63" s="96">
        <v>144121.80000000005</v>
      </c>
      <c r="BV63" s="96">
        <v>43395.5</v>
      </c>
      <c r="BW63" s="96">
        <v>1797.5</v>
      </c>
      <c r="BX63" s="96">
        <v>79828.899999999965</v>
      </c>
      <c r="BY63" s="96">
        <v>29125.300000000017</v>
      </c>
      <c r="BZ63" s="96">
        <v>5766.4000000000015</v>
      </c>
      <c r="CA63" s="96">
        <v>5427.7999999999993</v>
      </c>
      <c r="CB63" s="96">
        <v>17931.100000000006</v>
      </c>
      <c r="CC63" s="96">
        <v>0</v>
      </c>
      <c r="CD63" s="96">
        <v>596789.10000000009</v>
      </c>
      <c r="CE63" s="96">
        <v>435812.5</v>
      </c>
      <c r="CF63" s="96">
        <v>188627.30000000005</v>
      </c>
      <c r="CG63" s="96">
        <v>168111.80000000005</v>
      </c>
      <c r="CH63" s="96">
        <v>20515.5</v>
      </c>
      <c r="CI63" s="96">
        <v>24030.599999999991</v>
      </c>
      <c r="CJ63" s="96">
        <v>198667.80000000005</v>
      </c>
      <c r="CK63" s="96">
        <v>78592.699999999953</v>
      </c>
      <c r="CL63" s="96">
        <v>104238.40000000002</v>
      </c>
      <c r="CM63" s="96">
        <v>86.900000000000091</v>
      </c>
      <c r="CN63" s="96">
        <v>15749.8</v>
      </c>
      <c r="CO63" s="96">
        <v>24486.799999999988</v>
      </c>
      <c r="CP63" s="96">
        <v>24156.299999999988</v>
      </c>
      <c r="CQ63" s="96">
        <v>330.5</v>
      </c>
      <c r="CR63" s="96">
        <v>160976.59999999998</v>
      </c>
      <c r="CS63" s="96">
        <v>18072</v>
      </c>
      <c r="CT63" s="96">
        <v>142904.60000000003</v>
      </c>
      <c r="CU63" s="96">
        <v>4931.3999999999996</v>
      </c>
      <c r="CV63" s="96">
        <v>125975</v>
      </c>
      <c r="CW63" s="96">
        <v>0</v>
      </c>
      <c r="CX63" s="96">
        <v>11998.2</v>
      </c>
      <c r="CY63" s="96">
        <v>0</v>
      </c>
      <c r="CZ63" s="96">
        <v>0</v>
      </c>
      <c r="DA63" s="96">
        <v>-208720.10000000009</v>
      </c>
      <c r="DB63" s="96">
        <v>-72230.300000000279</v>
      </c>
      <c r="DC63" s="96">
        <v>-233206.90000000037</v>
      </c>
      <c r="DD63" s="96">
        <v>-1.1900171099999999</v>
      </c>
      <c r="DE63" s="96">
        <v>22640.099999999627</v>
      </c>
      <c r="DF63" s="96">
        <v>255847</v>
      </c>
      <c r="DG63" s="96">
        <v>246516.50000000006</v>
      </c>
      <c r="DH63" s="96">
        <v>9330.5</v>
      </c>
    </row>
    <row r="64" spans="2:112" x14ac:dyDescent="0.25">
      <c r="B64">
        <v>2011</v>
      </c>
      <c r="C64">
        <v>1</v>
      </c>
      <c r="D64" t="s">
        <v>559</v>
      </c>
      <c r="E64" s="3">
        <v>40544</v>
      </c>
      <c r="F64" s="96">
        <v>211210.4</v>
      </c>
      <c r="G64" s="96">
        <v>211210.4</v>
      </c>
      <c r="H64" s="96">
        <v>203685.6</v>
      </c>
      <c r="I64" s="96">
        <v>52878</v>
      </c>
      <c r="J64" s="96">
        <v>9547.6</v>
      </c>
      <c r="K64" s="96">
        <v>308.8</v>
      </c>
      <c r="L64" s="96">
        <v>33085.4</v>
      </c>
      <c r="M64" s="96">
        <v>9936.2000000000007</v>
      </c>
      <c r="N64" s="96">
        <v>46074.400000000001</v>
      </c>
      <c r="O64" s="96">
        <v>50558</v>
      </c>
      <c r="P64" s="96">
        <v>2990.5</v>
      </c>
      <c r="Q64" s="96">
        <v>51184.7</v>
      </c>
      <c r="R64" s="96">
        <v>7524.8</v>
      </c>
      <c r="S64" s="96">
        <v>5736.1</v>
      </c>
      <c r="T64" s="96">
        <v>1765.4</v>
      </c>
      <c r="U64" s="96">
        <v>23.3</v>
      </c>
      <c r="V64" s="96">
        <v>0</v>
      </c>
      <c r="W64" s="96">
        <v>347703.3</v>
      </c>
      <c r="X64" s="96">
        <v>346051.7</v>
      </c>
      <c r="Y64" s="96">
        <v>174509.9</v>
      </c>
      <c r="Z64" s="96">
        <v>159445.6</v>
      </c>
      <c r="AA64" s="96">
        <v>15064.3</v>
      </c>
      <c r="AB64" s="96">
        <v>2414</v>
      </c>
      <c r="AC64" s="96">
        <v>128699.1</v>
      </c>
      <c r="AD64" s="96">
        <v>40821.800000000003</v>
      </c>
      <c r="AE64" s="96">
        <v>86558.8</v>
      </c>
      <c r="AF64" s="96">
        <v>1318.5</v>
      </c>
      <c r="AG64" s="96">
        <v>0</v>
      </c>
      <c r="AH64" s="96">
        <v>40428.699999999997</v>
      </c>
      <c r="AI64" s="96">
        <v>22804.3</v>
      </c>
      <c r="AJ64" s="96">
        <v>17624.400000000001</v>
      </c>
      <c r="AK64" s="96">
        <v>1651.6</v>
      </c>
      <c r="AL64" s="96">
        <v>1538</v>
      </c>
      <c r="AM64" s="96">
        <v>113.6</v>
      </c>
      <c r="AN64" s="96">
        <v>0</v>
      </c>
      <c r="AO64" s="96">
        <v>113.6</v>
      </c>
      <c r="AP64" s="96">
        <v>0</v>
      </c>
      <c r="AQ64" s="96">
        <v>0</v>
      </c>
      <c r="AR64" s="96">
        <v>0</v>
      </c>
      <c r="AS64" s="96">
        <v>0</v>
      </c>
      <c r="AT64" s="96">
        <v>-96064.199999999983</v>
      </c>
      <c r="AU64" s="96">
        <v>-134841.30000000002</v>
      </c>
      <c r="AV64" s="96">
        <v>-136492.9</v>
      </c>
      <c r="AW64" s="96">
        <v>-0.63122411</v>
      </c>
      <c r="AX64" s="96">
        <v>-8957.8999999999942</v>
      </c>
      <c r="AY64" s="96">
        <v>127535</v>
      </c>
      <c r="AZ64" s="96">
        <v>134439</v>
      </c>
      <c r="BA64" s="96">
        <v>-6904</v>
      </c>
      <c r="BB64" s="96">
        <v>216235.24487998406</v>
      </c>
      <c r="BC64" s="96">
        <v>4567464</v>
      </c>
      <c r="BI64">
        <v>2011</v>
      </c>
      <c r="BJ64">
        <v>1</v>
      </c>
      <c r="BK64" t="s">
        <v>559</v>
      </c>
      <c r="BL64" s="3">
        <v>40544</v>
      </c>
      <c r="BM64" s="96">
        <v>211210.4</v>
      </c>
      <c r="BN64" s="96">
        <v>211210.4</v>
      </c>
      <c r="BO64" s="96">
        <v>203685.6</v>
      </c>
      <c r="BP64" s="96">
        <v>52878</v>
      </c>
      <c r="BQ64" s="96">
        <v>9547.6</v>
      </c>
      <c r="BR64" s="96">
        <v>308.8</v>
      </c>
      <c r="BS64" s="96">
        <v>33085.4</v>
      </c>
      <c r="BT64" s="96">
        <v>9936.2000000000007</v>
      </c>
      <c r="BU64" s="96">
        <v>46074.400000000001</v>
      </c>
      <c r="BV64" s="96">
        <v>50558</v>
      </c>
      <c r="BW64" s="96">
        <v>2990.5</v>
      </c>
      <c r="BX64" s="96">
        <v>51184.7</v>
      </c>
      <c r="BY64" s="96">
        <v>7524.8</v>
      </c>
      <c r="BZ64" s="96">
        <v>5736.1</v>
      </c>
      <c r="CA64" s="96">
        <v>1765.4</v>
      </c>
      <c r="CB64" s="96">
        <v>23.3</v>
      </c>
      <c r="CC64" s="96">
        <v>0</v>
      </c>
      <c r="CD64" s="96">
        <v>347703.3</v>
      </c>
      <c r="CE64" s="96">
        <v>346051.7</v>
      </c>
      <c r="CF64" s="96">
        <v>174509.9</v>
      </c>
      <c r="CG64" s="96">
        <v>159445.6</v>
      </c>
      <c r="CH64" s="96">
        <v>15064.3</v>
      </c>
      <c r="CI64" s="96">
        <v>2414</v>
      </c>
      <c r="CJ64" s="96">
        <v>128699.1</v>
      </c>
      <c r="CK64" s="96">
        <v>40821.800000000003</v>
      </c>
      <c r="CL64" s="96">
        <v>86558.8</v>
      </c>
      <c r="CM64" s="96">
        <v>1318.5</v>
      </c>
      <c r="CN64" s="96">
        <v>0</v>
      </c>
      <c r="CO64" s="96">
        <v>40428.699999999997</v>
      </c>
      <c r="CP64" s="96">
        <v>22804.3</v>
      </c>
      <c r="CQ64" s="96">
        <v>17624.400000000001</v>
      </c>
      <c r="CR64" s="96">
        <v>1651.6</v>
      </c>
      <c r="CS64" s="96">
        <v>1538</v>
      </c>
      <c r="CT64" s="96">
        <v>113.6</v>
      </c>
      <c r="CU64" s="96">
        <v>0</v>
      </c>
      <c r="CV64" s="96">
        <v>113.6</v>
      </c>
      <c r="CW64" s="96">
        <v>0</v>
      </c>
      <c r="CX64" s="96">
        <v>0</v>
      </c>
      <c r="CY64" s="96">
        <v>0</v>
      </c>
      <c r="CZ64" s="96">
        <v>0</v>
      </c>
      <c r="DA64" s="96">
        <v>-96064.199999999983</v>
      </c>
      <c r="DB64" s="96">
        <v>-134841.30000000002</v>
      </c>
      <c r="DC64" s="96">
        <v>-136492.9</v>
      </c>
      <c r="DD64" s="96">
        <v>-0.63122411</v>
      </c>
      <c r="DE64" s="96">
        <v>-8957.8999999999942</v>
      </c>
      <c r="DF64" s="96">
        <v>127535</v>
      </c>
      <c r="DG64" s="96">
        <v>134439</v>
      </c>
      <c r="DH64" s="96">
        <v>-6904</v>
      </c>
    </row>
    <row r="65" spans="2:112" x14ac:dyDescent="0.25">
      <c r="B65">
        <v>2011</v>
      </c>
      <c r="C65">
        <v>2</v>
      </c>
      <c r="D65" t="s">
        <v>560</v>
      </c>
      <c r="E65" s="3">
        <v>40575</v>
      </c>
      <c r="F65" s="96">
        <v>389952.7</v>
      </c>
      <c r="G65" s="96">
        <v>389952.7</v>
      </c>
      <c r="H65" s="96">
        <v>375665.5</v>
      </c>
      <c r="I65" s="96">
        <v>107098.80000000002</v>
      </c>
      <c r="J65" s="96">
        <v>20102.8</v>
      </c>
      <c r="K65" s="96">
        <v>597.29999999999995</v>
      </c>
      <c r="L65" s="96">
        <v>66958.600000000006</v>
      </c>
      <c r="M65" s="96">
        <v>19440.099999999999</v>
      </c>
      <c r="N65" s="96">
        <v>74597.7</v>
      </c>
      <c r="O65" s="96">
        <v>98808.2</v>
      </c>
      <c r="P65" s="96">
        <v>4726.3</v>
      </c>
      <c r="Q65" s="96">
        <v>90434.5</v>
      </c>
      <c r="R65" s="96">
        <v>14287.2</v>
      </c>
      <c r="S65" s="96">
        <v>10854.3</v>
      </c>
      <c r="T65" s="96">
        <v>2753.2</v>
      </c>
      <c r="U65" s="96">
        <v>679.7</v>
      </c>
      <c r="V65" s="96">
        <v>0</v>
      </c>
      <c r="W65" s="96">
        <v>620879.69999999995</v>
      </c>
      <c r="X65" s="96">
        <v>599936.4</v>
      </c>
      <c r="Y65" s="96">
        <v>290116.5</v>
      </c>
      <c r="Z65" s="96">
        <v>242110.1</v>
      </c>
      <c r="AA65" s="96">
        <v>48006.400000000001</v>
      </c>
      <c r="AB65" s="96">
        <v>9287.4</v>
      </c>
      <c r="AC65" s="96">
        <v>241969</v>
      </c>
      <c r="AD65" s="96">
        <v>82841.5</v>
      </c>
      <c r="AE65" s="96">
        <v>156672.1</v>
      </c>
      <c r="AF65" s="96">
        <v>1713.6</v>
      </c>
      <c r="AG65" s="96">
        <v>741.8</v>
      </c>
      <c r="AH65" s="96">
        <v>58563.5</v>
      </c>
      <c r="AI65" s="96">
        <v>34973.199999999997</v>
      </c>
      <c r="AJ65" s="96">
        <v>23590.3</v>
      </c>
      <c r="AK65" s="96">
        <v>20943.3</v>
      </c>
      <c r="AL65" s="96">
        <v>3332</v>
      </c>
      <c r="AM65" s="96">
        <v>17611.3</v>
      </c>
      <c r="AN65" s="96">
        <v>560.29999999999995</v>
      </c>
      <c r="AO65" s="96">
        <v>17051</v>
      </c>
      <c r="AP65" s="96">
        <v>0</v>
      </c>
      <c r="AQ65" s="96">
        <v>0</v>
      </c>
      <c r="AR65" s="96">
        <v>0</v>
      </c>
      <c r="AS65" s="96">
        <v>0</v>
      </c>
      <c r="AT65" s="96">
        <v>-172363.49999999994</v>
      </c>
      <c r="AU65" s="96">
        <v>-209983.7</v>
      </c>
      <c r="AV65" s="96">
        <v>-230926.99999999994</v>
      </c>
      <c r="AW65" s="96">
        <v>-1.06794338</v>
      </c>
      <c r="AX65" s="96">
        <v>5.8207660913467407E-11</v>
      </c>
      <c r="AY65" s="96">
        <v>230927</v>
      </c>
      <c r="AZ65" s="96">
        <v>363895.1</v>
      </c>
      <c r="BA65" s="96">
        <v>-132968.1</v>
      </c>
      <c r="BB65" s="96">
        <v>216235.24647907825</v>
      </c>
      <c r="BC65" s="96">
        <v>4572349</v>
      </c>
      <c r="BI65">
        <v>2011</v>
      </c>
      <c r="BJ65">
        <v>2</v>
      </c>
      <c r="BK65" t="s">
        <v>560</v>
      </c>
      <c r="BL65" s="3">
        <v>40575</v>
      </c>
      <c r="BM65" s="96">
        <v>178742.30000000002</v>
      </c>
      <c r="BN65" s="96">
        <v>178742.30000000002</v>
      </c>
      <c r="BO65" s="96">
        <v>171979.9</v>
      </c>
      <c r="BP65" s="96">
        <v>54220.800000000017</v>
      </c>
      <c r="BQ65" s="96">
        <v>10555.199999999999</v>
      </c>
      <c r="BR65" s="96">
        <v>288.49999999999994</v>
      </c>
      <c r="BS65" s="96">
        <v>33873.200000000004</v>
      </c>
      <c r="BT65" s="96">
        <v>9503.8999999999978</v>
      </c>
      <c r="BU65" s="96">
        <v>28523.299999999996</v>
      </c>
      <c r="BV65" s="96">
        <v>48250.2</v>
      </c>
      <c r="BW65" s="96">
        <v>1735.8000000000002</v>
      </c>
      <c r="BX65" s="96">
        <v>39249.800000000003</v>
      </c>
      <c r="BY65" s="96">
        <v>6762.4000000000005</v>
      </c>
      <c r="BZ65" s="96">
        <v>5118.1999999999989</v>
      </c>
      <c r="CA65" s="96">
        <v>987.79999999999973</v>
      </c>
      <c r="CB65" s="96">
        <v>656.40000000000009</v>
      </c>
      <c r="CC65" s="96">
        <v>0</v>
      </c>
      <c r="CD65" s="96">
        <v>273176.39999999997</v>
      </c>
      <c r="CE65" s="96">
        <v>253884.7</v>
      </c>
      <c r="CF65" s="96">
        <v>115606.6</v>
      </c>
      <c r="CG65" s="96">
        <v>82664.5</v>
      </c>
      <c r="CH65" s="96">
        <v>32942.100000000006</v>
      </c>
      <c r="CI65" s="96">
        <v>6873.4</v>
      </c>
      <c r="CJ65" s="96">
        <v>113269.9</v>
      </c>
      <c r="CK65" s="96">
        <v>42019.7</v>
      </c>
      <c r="CL65" s="96">
        <v>70113.3</v>
      </c>
      <c r="CM65" s="96">
        <v>395.09999999999991</v>
      </c>
      <c r="CN65" s="96">
        <v>741.8</v>
      </c>
      <c r="CO65" s="96">
        <v>18134.800000000003</v>
      </c>
      <c r="CP65" s="96">
        <v>12168.899999999998</v>
      </c>
      <c r="CQ65" s="96">
        <v>5965.8999999999978</v>
      </c>
      <c r="CR65" s="96">
        <v>19291.7</v>
      </c>
      <c r="CS65" s="96">
        <v>1794</v>
      </c>
      <c r="CT65" s="96">
        <v>17497.7</v>
      </c>
      <c r="CU65" s="96">
        <v>560.29999999999995</v>
      </c>
      <c r="CV65" s="96">
        <v>16937.400000000001</v>
      </c>
      <c r="CW65" s="96">
        <v>0</v>
      </c>
      <c r="CX65" s="96">
        <v>0</v>
      </c>
      <c r="CY65" s="96">
        <v>0</v>
      </c>
      <c r="CZ65" s="96">
        <v>0</v>
      </c>
      <c r="DA65" s="96">
        <v>-76299.299999999959</v>
      </c>
      <c r="DB65" s="96">
        <v>-75142.399999999994</v>
      </c>
      <c r="DC65" s="96">
        <v>-94434.099999999948</v>
      </c>
      <c r="DD65" s="96">
        <v>-0.43671926999999999</v>
      </c>
      <c r="DE65" s="96">
        <v>8957.9000000000524</v>
      </c>
      <c r="DF65" s="96">
        <v>103392</v>
      </c>
      <c r="DG65" s="96">
        <v>229456.09999999998</v>
      </c>
      <c r="DH65" s="96">
        <v>-126064.1</v>
      </c>
    </row>
    <row r="66" spans="2:112" x14ac:dyDescent="0.25">
      <c r="B66">
        <v>2011</v>
      </c>
      <c r="C66">
        <v>3</v>
      </c>
      <c r="D66" t="s">
        <v>561</v>
      </c>
      <c r="E66" s="3">
        <v>40603</v>
      </c>
      <c r="F66" s="96">
        <v>671467.2</v>
      </c>
      <c r="G66" s="96">
        <v>671451.7</v>
      </c>
      <c r="H66" s="96">
        <v>635879.5</v>
      </c>
      <c r="I66" s="96">
        <v>175101.6</v>
      </c>
      <c r="J66" s="96">
        <v>31920</v>
      </c>
      <c r="K66" s="96">
        <v>932.3</v>
      </c>
      <c r="L66" s="96">
        <v>108389.4</v>
      </c>
      <c r="M66" s="96">
        <v>33859.9</v>
      </c>
      <c r="N66" s="96">
        <v>181791.9</v>
      </c>
      <c r="O66" s="96">
        <v>140663.20000000001</v>
      </c>
      <c r="P66" s="96">
        <v>6751.3</v>
      </c>
      <c r="Q66" s="96">
        <v>131571.5</v>
      </c>
      <c r="R66" s="96">
        <v>35572.199999999997</v>
      </c>
      <c r="S66" s="96">
        <v>16034.9</v>
      </c>
      <c r="T66" s="96">
        <v>4470.3</v>
      </c>
      <c r="U66" s="96">
        <v>15067</v>
      </c>
      <c r="V66" s="96">
        <v>15.5</v>
      </c>
      <c r="W66" s="96">
        <v>987650</v>
      </c>
      <c r="X66" s="96">
        <v>934509.4</v>
      </c>
      <c r="Y66" s="96">
        <v>391579.2</v>
      </c>
      <c r="Z66" s="96">
        <v>326493</v>
      </c>
      <c r="AA66" s="96">
        <v>65086.2</v>
      </c>
      <c r="AB66" s="96">
        <v>20712.8</v>
      </c>
      <c r="AC66" s="96">
        <v>356460.5</v>
      </c>
      <c r="AD66" s="96">
        <v>124536.5</v>
      </c>
      <c r="AE66" s="96">
        <v>229263.8</v>
      </c>
      <c r="AF66" s="96">
        <v>1918.4</v>
      </c>
      <c r="AG66" s="96">
        <v>741.8</v>
      </c>
      <c r="AH66" s="96">
        <v>165756.9</v>
      </c>
      <c r="AI66" s="96">
        <v>137639.5</v>
      </c>
      <c r="AJ66" s="96">
        <v>28117.4</v>
      </c>
      <c r="AK66" s="96">
        <v>53140.6</v>
      </c>
      <c r="AL66" s="96">
        <v>7502.4</v>
      </c>
      <c r="AM66" s="96">
        <v>45638.2</v>
      </c>
      <c r="AN66" s="96">
        <v>859</v>
      </c>
      <c r="AO66" s="96">
        <v>43683.8</v>
      </c>
      <c r="AP66" s="96">
        <v>0</v>
      </c>
      <c r="AQ66" s="96">
        <v>1095.4000000000001</v>
      </c>
      <c r="AR66" s="96">
        <v>0</v>
      </c>
      <c r="AS66" s="96">
        <v>0</v>
      </c>
      <c r="AT66" s="96">
        <v>-150425.90000000002</v>
      </c>
      <c r="AU66" s="96">
        <v>-263057.70000000007</v>
      </c>
      <c r="AV66" s="96">
        <v>-316182.80000000005</v>
      </c>
      <c r="AW66" s="96">
        <v>-1.46221676</v>
      </c>
      <c r="AX66" s="96">
        <v>-15704.300000000047</v>
      </c>
      <c r="AY66" s="96">
        <v>300478.5</v>
      </c>
      <c r="AZ66" s="96">
        <v>436014.3</v>
      </c>
      <c r="BA66" s="96">
        <v>-135535.79999999999</v>
      </c>
      <c r="BB66" s="96">
        <v>216235.24545020264</v>
      </c>
      <c r="BC66" s="96">
        <v>4577624</v>
      </c>
      <c r="BI66">
        <v>2011</v>
      </c>
      <c r="BJ66">
        <v>3</v>
      </c>
      <c r="BK66" t="s">
        <v>561</v>
      </c>
      <c r="BL66" s="3">
        <v>40603</v>
      </c>
      <c r="BM66" s="96">
        <v>281514.49999999994</v>
      </c>
      <c r="BN66" s="96">
        <v>281498.99999999994</v>
      </c>
      <c r="BO66" s="96">
        <v>260214</v>
      </c>
      <c r="BP66" s="96">
        <v>68002.799999999988</v>
      </c>
      <c r="BQ66" s="96">
        <v>11817.2</v>
      </c>
      <c r="BR66" s="96">
        <v>335</v>
      </c>
      <c r="BS66" s="96">
        <v>41430.799999999988</v>
      </c>
      <c r="BT66" s="96">
        <v>14419.800000000003</v>
      </c>
      <c r="BU66" s="96">
        <v>107194.2</v>
      </c>
      <c r="BV66" s="96">
        <v>41855.000000000015</v>
      </c>
      <c r="BW66" s="96">
        <v>2025</v>
      </c>
      <c r="BX66" s="96">
        <v>41137</v>
      </c>
      <c r="BY66" s="96">
        <v>21284.999999999996</v>
      </c>
      <c r="BZ66" s="96">
        <v>5180.6000000000004</v>
      </c>
      <c r="CA66" s="96">
        <v>1717.1000000000004</v>
      </c>
      <c r="CB66" s="96">
        <v>14387.3</v>
      </c>
      <c r="CC66" s="96">
        <v>15.5</v>
      </c>
      <c r="CD66" s="96">
        <v>366770.30000000005</v>
      </c>
      <c r="CE66" s="96">
        <v>334573</v>
      </c>
      <c r="CF66" s="96">
        <v>101462.70000000001</v>
      </c>
      <c r="CG66" s="96">
        <v>84382.9</v>
      </c>
      <c r="CH66" s="96">
        <v>17079.799999999996</v>
      </c>
      <c r="CI66" s="96">
        <v>11425.4</v>
      </c>
      <c r="CJ66" s="96">
        <v>114491.5</v>
      </c>
      <c r="CK66" s="96">
        <v>41695</v>
      </c>
      <c r="CL66" s="96">
        <v>72591.699999999983</v>
      </c>
      <c r="CM66" s="96">
        <v>204.80000000000018</v>
      </c>
      <c r="CN66" s="96">
        <v>0</v>
      </c>
      <c r="CO66" s="96">
        <v>107193.4</v>
      </c>
      <c r="CP66" s="96">
        <v>102666.3</v>
      </c>
      <c r="CQ66" s="96">
        <v>4527.1000000000022</v>
      </c>
      <c r="CR66" s="96">
        <v>32197.3</v>
      </c>
      <c r="CS66" s="96">
        <v>4170.3999999999996</v>
      </c>
      <c r="CT66" s="96">
        <v>28026.899999999998</v>
      </c>
      <c r="CU66" s="96">
        <v>298.70000000000005</v>
      </c>
      <c r="CV66" s="96">
        <v>26632.800000000003</v>
      </c>
      <c r="CW66" s="96">
        <v>0</v>
      </c>
      <c r="CX66" s="96">
        <v>1095.4000000000001</v>
      </c>
      <c r="CY66" s="96">
        <v>0</v>
      </c>
      <c r="CZ66" s="96">
        <v>0</v>
      </c>
      <c r="DA66" s="96">
        <v>21937.599999999919</v>
      </c>
      <c r="DB66" s="96">
        <v>-53074.000000000058</v>
      </c>
      <c r="DC66" s="96">
        <v>-85255.800000000105</v>
      </c>
      <c r="DD66" s="96">
        <v>-0.39427338000000001</v>
      </c>
      <c r="DE66" s="96">
        <v>-15704.300000000105</v>
      </c>
      <c r="DF66" s="96">
        <v>69551.5</v>
      </c>
      <c r="DG66" s="96">
        <v>72119.200000000012</v>
      </c>
      <c r="DH66" s="96">
        <v>-2567.6999999999825</v>
      </c>
    </row>
    <row r="67" spans="2:112" x14ac:dyDescent="0.25">
      <c r="B67">
        <v>2011</v>
      </c>
      <c r="C67">
        <v>4</v>
      </c>
      <c r="D67" t="s">
        <v>562</v>
      </c>
      <c r="E67" s="3">
        <v>40634</v>
      </c>
      <c r="F67" s="96">
        <v>879415.4</v>
      </c>
      <c r="G67" s="96">
        <v>879399.9</v>
      </c>
      <c r="H67" s="96">
        <v>836596.8</v>
      </c>
      <c r="I67" s="96">
        <v>229991</v>
      </c>
      <c r="J67" s="96">
        <v>41725.5</v>
      </c>
      <c r="K67" s="96">
        <v>1224.3</v>
      </c>
      <c r="L67" s="96">
        <v>141962</v>
      </c>
      <c r="M67" s="96">
        <v>45079.199999999997</v>
      </c>
      <c r="N67" s="96">
        <v>239122.8</v>
      </c>
      <c r="O67" s="96">
        <v>181324.2</v>
      </c>
      <c r="P67" s="96">
        <v>9089.4</v>
      </c>
      <c r="Q67" s="96">
        <v>177069.4</v>
      </c>
      <c r="R67" s="96">
        <v>42803.1</v>
      </c>
      <c r="S67" s="96">
        <v>21889.9</v>
      </c>
      <c r="T67" s="96">
        <v>5537.6</v>
      </c>
      <c r="U67" s="96">
        <v>15375.6</v>
      </c>
      <c r="V67" s="96">
        <v>15.5</v>
      </c>
      <c r="W67" s="96">
        <v>1249740.6000001</v>
      </c>
      <c r="X67" s="96">
        <v>1185643.1000000001</v>
      </c>
      <c r="Y67" s="96">
        <v>503805.2</v>
      </c>
      <c r="Z67" s="96">
        <v>419422.3</v>
      </c>
      <c r="AA67" s="96">
        <v>84382.9</v>
      </c>
      <c r="AB67" s="96">
        <v>30660.799999999999</v>
      </c>
      <c r="AC67" s="96">
        <v>476386.9</v>
      </c>
      <c r="AD67" s="96">
        <v>168484.1</v>
      </c>
      <c r="AE67" s="96">
        <v>304446.59999999998</v>
      </c>
      <c r="AF67" s="96">
        <v>2165.6999999999998</v>
      </c>
      <c r="AG67" s="96">
        <v>1290.5</v>
      </c>
      <c r="AH67" s="96">
        <v>174790.2</v>
      </c>
      <c r="AI67" s="96">
        <v>143871.6</v>
      </c>
      <c r="AJ67" s="96">
        <v>30918.6</v>
      </c>
      <c r="AK67" s="96">
        <v>64097.500000100001</v>
      </c>
      <c r="AL67" s="96">
        <v>10178.5</v>
      </c>
      <c r="AM67" s="96">
        <v>53919.000000100001</v>
      </c>
      <c r="AN67" s="96">
        <v>1099.9000000000001</v>
      </c>
      <c r="AO67" s="96">
        <v>50400.2</v>
      </c>
      <c r="AP67" s="96">
        <v>9.9999999999999995E-8</v>
      </c>
      <c r="AQ67" s="96">
        <v>2418.9</v>
      </c>
      <c r="AR67" s="96">
        <v>0</v>
      </c>
      <c r="AS67" s="96">
        <v>0</v>
      </c>
      <c r="AT67" s="96">
        <v>-195535.0000001</v>
      </c>
      <c r="AU67" s="96">
        <v>-306243.20000000007</v>
      </c>
      <c r="AV67" s="96">
        <v>-370325.20000009995</v>
      </c>
      <c r="AW67" s="96">
        <v>-1.7126033199999999</v>
      </c>
      <c r="AX67" s="96">
        <v>-4150.0000000999426</v>
      </c>
      <c r="AY67" s="96">
        <v>366175.2</v>
      </c>
      <c r="AZ67" s="96">
        <v>503629.2</v>
      </c>
      <c r="BA67" s="96">
        <v>-137454</v>
      </c>
      <c r="BB67" s="96">
        <v>216235.24588291699</v>
      </c>
      <c r="BC67" s="96">
        <v>4582382</v>
      </c>
      <c r="BI67">
        <v>2011</v>
      </c>
      <c r="BJ67">
        <v>4</v>
      </c>
      <c r="BK67" t="s">
        <v>562</v>
      </c>
      <c r="BL67" s="3">
        <v>40634</v>
      </c>
      <c r="BM67" s="96">
        <v>207948.20000000007</v>
      </c>
      <c r="BN67" s="96">
        <v>207948.20000000007</v>
      </c>
      <c r="BO67" s="96">
        <v>200717.30000000005</v>
      </c>
      <c r="BP67" s="96">
        <v>54889.399999999994</v>
      </c>
      <c r="BQ67" s="96">
        <v>9805.5</v>
      </c>
      <c r="BR67" s="96">
        <v>292</v>
      </c>
      <c r="BS67" s="96">
        <v>33572.600000000006</v>
      </c>
      <c r="BT67" s="96">
        <v>11219.299999999996</v>
      </c>
      <c r="BU67" s="96">
        <v>57330.899999999994</v>
      </c>
      <c r="BV67" s="96">
        <v>40661</v>
      </c>
      <c r="BW67" s="96">
        <v>2338.0999999999995</v>
      </c>
      <c r="BX67" s="96">
        <v>45497.899999999994</v>
      </c>
      <c r="BY67" s="96">
        <v>7230.9000000000015</v>
      </c>
      <c r="BZ67" s="96">
        <v>5855.0000000000018</v>
      </c>
      <c r="CA67" s="96">
        <v>1067.3000000000002</v>
      </c>
      <c r="CB67" s="96">
        <v>308.60000000000036</v>
      </c>
      <c r="CC67" s="96">
        <v>0</v>
      </c>
      <c r="CD67" s="96">
        <v>262090.60000009998</v>
      </c>
      <c r="CE67" s="96">
        <v>251133.70000000007</v>
      </c>
      <c r="CF67" s="96">
        <v>112226</v>
      </c>
      <c r="CG67" s="96">
        <v>92929.299999999988</v>
      </c>
      <c r="CH67" s="96">
        <v>19296.699999999997</v>
      </c>
      <c r="CI67" s="96">
        <v>9948</v>
      </c>
      <c r="CJ67" s="96">
        <v>119926.40000000002</v>
      </c>
      <c r="CK67" s="96">
        <v>43947.600000000006</v>
      </c>
      <c r="CL67" s="96">
        <v>75182.799999999988</v>
      </c>
      <c r="CM67" s="96">
        <v>247.29999999999973</v>
      </c>
      <c r="CN67" s="96">
        <v>548.70000000000005</v>
      </c>
      <c r="CO67" s="96">
        <v>9033.3000000000175</v>
      </c>
      <c r="CP67" s="96">
        <v>6232.1000000000058</v>
      </c>
      <c r="CQ67" s="96">
        <v>2801.1999999999971</v>
      </c>
      <c r="CR67" s="96">
        <v>10956.900000100002</v>
      </c>
      <c r="CS67" s="96">
        <v>2676.1000000000004</v>
      </c>
      <c r="CT67" s="96">
        <v>8280.8000001000037</v>
      </c>
      <c r="CU67" s="96">
        <v>240.90000000000009</v>
      </c>
      <c r="CV67" s="96">
        <v>6716.3999999999942</v>
      </c>
      <c r="CW67" s="96">
        <v>9.9999999999999995E-8</v>
      </c>
      <c r="CX67" s="96">
        <v>1323.5</v>
      </c>
      <c r="CY67" s="96">
        <v>0</v>
      </c>
      <c r="CZ67" s="96">
        <v>0</v>
      </c>
      <c r="DA67" s="96">
        <v>-45109.100000099977</v>
      </c>
      <c r="DB67" s="96">
        <v>-43185.5</v>
      </c>
      <c r="DC67" s="96">
        <v>-54142.400000099908</v>
      </c>
      <c r="DD67" s="96">
        <v>-0.25038655999999992</v>
      </c>
      <c r="DE67" s="96">
        <v>11554.299999900104</v>
      </c>
      <c r="DF67" s="96">
        <v>65696.700000000012</v>
      </c>
      <c r="DG67" s="96">
        <v>67614.900000000023</v>
      </c>
      <c r="DH67" s="96">
        <v>-1918.2000000000116</v>
      </c>
    </row>
    <row r="68" spans="2:112" x14ac:dyDescent="0.25">
      <c r="B68">
        <v>2011</v>
      </c>
      <c r="C68">
        <v>5</v>
      </c>
      <c r="D68" t="s">
        <v>563</v>
      </c>
      <c r="E68" s="3">
        <v>40664</v>
      </c>
      <c r="F68" s="96">
        <v>1107253.6000000001</v>
      </c>
      <c r="G68" s="96">
        <v>1107238.1000000001</v>
      </c>
      <c r="H68" s="96">
        <v>1018065.8</v>
      </c>
      <c r="I68" s="96">
        <v>299605.09999999998</v>
      </c>
      <c r="J68" s="96">
        <v>54087.4</v>
      </c>
      <c r="K68" s="96">
        <v>1589.5</v>
      </c>
      <c r="L68" s="96">
        <v>185698</v>
      </c>
      <c r="M68" s="96">
        <v>58230.2</v>
      </c>
      <c r="N68" s="96">
        <v>270616.3</v>
      </c>
      <c r="O68" s="96">
        <v>222480.4</v>
      </c>
      <c r="P68" s="96">
        <v>11345.5</v>
      </c>
      <c r="Q68" s="96">
        <v>214018.5</v>
      </c>
      <c r="R68" s="96">
        <v>89172.3</v>
      </c>
      <c r="S68" s="96">
        <v>27284.5</v>
      </c>
      <c r="T68" s="96">
        <v>6718</v>
      </c>
      <c r="U68" s="96">
        <v>55169.8</v>
      </c>
      <c r="V68" s="96">
        <v>15.5</v>
      </c>
      <c r="W68" s="96">
        <v>1540700</v>
      </c>
      <c r="X68" s="96">
        <v>1440604.9</v>
      </c>
      <c r="Y68" s="96">
        <v>616608</v>
      </c>
      <c r="Z68" s="96">
        <v>512428.6</v>
      </c>
      <c r="AA68" s="96">
        <v>104179.4</v>
      </c>
      <c r="AB68" s="96">
        <v>41543.800000000003</v>
      </c>
      <c r="AC68" s="96">
        <v>590704.9</v>
      </c>
      <c r="AD68" s="96">
        <v>211183.8</v>
      </c>
      <c r="AE68" s="96">
        <v>375299.8</v>
      </c>
      <c r="AF68" s="96">
        <v>2389.1999999999998</v>
      </c>
      <c r="AG68" s="96">
        <v>1832.1</v>
      </c>
      <c r="AH68" s="96">
        <v>191748.2</v>
      </c>
      <c r="AI68" s="96">
        <v>159804.1</v>
      </c>
      <c r="AJ68" s="96">
        <v>31944.1</v>
      </c>
      <c r="AK68" s="96">
        <v>100095.1</v>
      </c>
      <c r="AL68" s="96">
        <v>14344.7</v>
      </c>
      <c r="AM68" s="96">
        <v>85750.399999999994</v>
      </c>
      <c r="AN68" s="96">
        <v>1410.1</v>
      </c>
      <c r="AO68" s="96">
        <v>71193.100000000006</v>
      </c>
      <c r="AP68" s="96">
        <v>0</v>
      </c>
      <c r="AQ68" s="96">
        <v>13147.2</v>
      </c>
      <c r="AR68" s="96">
        <v>0</v>
      </c>
      <c r="AS68" s="96">
        <v>0</v>
      </c>
      <c r="AT68" s="96">
        <v>-241698.19999999995</v>
      </c>
      <c r="AU68" s="96">
        <v>-333366.79999999981</v>
      </c>
      <c r="AV68" s="96">
        <v>-433446.39999999991</v>
      </c>
      <c r="AW68" s="96">
        <v>-2.00451318</v>
      </c>
      <c r="AX68" s="96">
        <v>-12294.399999999907</v>
      </c>
      <c r="AY68" s="96">
        <v>421152</v>
      </c>
      <c r="AZ68" s="96">
        <v>556722</v>
      </c>
      <c r="BA68" s="96">
        <v>-135570</v>
      </c>
      <c r="BB68" s="96">
        <v>216235.24570689024</v>
      </c>
      <c r="BC68" s="96">
        <v>4588005</v>
      </c>
      <c r="BI68">
        <v>2011</v>
      </c>
      <c r="BJ68">
        <v>5</v>
      </c>
      <c r="BK68" t="s">
        <v>563</v>
      </c>
      <c r="BL68" s="3">
        <v>40664</v>
      </c>
      <c r="BM68" s="96">
        <v>227838.20000000007</v>
      </c>
      <c r="BN68" s="96">
        <v>227838.20000000007</v>
      </c>
      <c r="BO68" s="96">
        <v>181469</v>
      </c>
      <c r="BP68" s="96">
        <v>69614.099999999977</v>
      </c>
      <c r="BQ68" s="96">
        <v>12361.900000000001</v>
      </c>
      <c r="BR68" s="96">
        <v>365.20000000000005</v>
      </c>
      <c r="BS68" s="96">
        <v>43736</v>
      </c>
      <c r="BT68" s="96">
        <v>13151</v>
      </c>
      <c r="BU68" s="96">
        <v>31493.5</v>
      </c>
      <c r="BV68" s="96">
        <v>41156.199999999983</v>
      </c>
      <c r="BW68" s="96">
        <v>2256.1000000000004</v>
      </c>
      <c r="BX68" s="96">
        <v>36949.100000000006</v>
      </c>
      <c r="BY68" s="96">
        <v>46369.200000000004</v>
      </c>
      <c r="BZ68" s="96">
        <v>5394.5999999999985</v>
      </c>
      <c r="CA68" s="96">
        <v>1180.3999999999996</v>
      </c>
      <c r="CB68" s="96">
        <v>39794.200000000004</v>
      </c>
      <c r="CC68" s="96">
        <v>0</v>
      </c>
      <c r="CD68" s="96">
        <v>290959.39999990002</v>
      </c>
      <c r="CE68" s="96">
        <v>254961.79999999981</v>
      </c>
      <c r="CF68" s="96">
        <v>112802.79999999999</v>
      </c>
      <c r="CG68" s="96">
        <v>93006.299999999988</v>
      </c>
      <c r="CH68" s="96">
        <v>19796.5</v>
      </c>
      <c r="CI68" s="96">
        <v>10883.000000000004</v>
      </c>
      <c r="CJ68" s="96">
        <v>114318</v>
      </c>
      <c r="CK68" s="96">
        <v>42699.699999999983</v>
      </c>
      <c r="CL68" s="96">
        <v>70853.200000000012</v>
      </c>
      <c r="CM68" s="96">
        <v>223.5</v>
      </c>
      <c r="CN68" s="96">
        <v>541.59999999999991</v>
      </c>
      <c r="CO68" s="96">
        <v>16958</v>
      </c>
      <c r="CP68" s="96">
        <v>15932.5</v>
      </c>
      <c r="CQ68" s="96">
        <v>1025.5</v>
      </c>
      <c r="CR68" s="96">
        <v>35997.599999900005</v>
      </c>
      <c r="CS68" s="96">
        <v>4166.2000000000007</v>
      </c>
      <c r="CT68" s="96">
        <v>31831.399999899993</v>
      </c>
      <c r="CU68" s="96">
        <v>310.19999999999982</v>
      </c>
      <c r="CV68" s="96">
        <v>20792.900000000009</v>
      </c>
      <c r="CW68" s="96">
        <v>-9.9999999999999995E-8</v>
      </c>
      <c r="CX68" s="96">
        <v>10728.300000000001</v>
      </c>
      <c r="CY68" s="96">
        <v>0</v>
      </c>
      <c r="CZ68" s="96">
        <v>0</v>
      </c>
      <c r="DA68" s="96">
        <v>-46163.199999899953</v>
      </c>
      <c r="DB68" s="96">
        <v>-27123.599999999744</v>
      </c>
      <c r="DC68" s="96">
        <v>-63121.199999899953</v>
      </c>
      <c r="DD68" s="96">
        <v>-0.29190986000000008</v>
      </c>
      <c r="DE68" s="96">
        <v>-8144.3999998999643</v>
      </c>
      <c r="DF68" s="96">
        <v>54976.799999999988</v>
      </c>
      <c r="DG68" s="96">
        <v>53092.799999999988</v>
      </c>
      <c r="DH68" s="96">
        <v>1884</v>
      </c>
    </row>
    <row r="69" spans="2:112" x14ac:dyDescent="0.25">
      <c r="B69">
        <v>2011</v>
      </c>
      <c r="C69">
        <v>6</v>
      </c>
      <c r="D69" t="s">
        <v>564</v>
      </c>
      <c r="E69" s="3">
        <v>40695</v>
      </c>
      <c r="F69" s="96">
        <v>1387734.9</v>
      </c>
      <c r="G69" s="96">
        <v>1387681.4</v>
      </c>
      <c r="H69" s="96">
        <v>1275443.5</v>
      </c>
      <c r="I69" s="96">
        <v>367252.19999999995</v>
      </c>
      <c r="J69" s="96">
        <v>66542.8</v>
      </c>
      <c r="K69" s="96">
        <v>1958.4</v>
      </c>
      <c r="L69" s="96">
        <v>228847.4</v>
      </c>
      <c r="M69" s="96">
        <v>69903.600000000006</v>
      </c>
      <c r="N69" s="96">
        <v>372897.7</v>
      </c>
      <c r="O69" s="96">
        <v>260860.7</v>
      </c>
      <c r="P69" s="96">
        <v>13593.5</v>
      </c>
      <c r="Q69" s="96">
        <v>260839.4</v>
      </c>
      <c r="R69" s="96">
        <v>112237.9</v>
      </c>
      <c r="S69" s="96">
        <v>32694.6</v>
      </c>
      <c r="T69" s="96">
        <v>8355.4</v>
      </c>
      <c r="U69" s="96">
        <v>71187.899999999994</v>
      </c>
      <c r="V69" s="96">
        <v>53.5</v>
      </c>
      <c r="W69" s="96">
        <v>1837870.1</v>
      </c>
      <c r="X69" s="96">
        <v>1722172.1</v>
      </c>
      <c r="Y69" s="96">
        <v>739417.59999999998</v>
      </c>
      <c r="Z69" s="96">
        <v>615503.19999999995</v>
      </c>
      <c r="AA69" s="96">
        <v>123914.4</v>
      </c>
      <c r="AB69" s="96">
        <v>52883.7</v>
      </c>
      <c r="AC69" s="96">
        <v>701903.2</v>
      </c>
      <c r="AD69" s="96">
        <v>254142.6</v>
      </c>
      <c r="AE69" s="96">
        <v>442926.1</v>
      </c>
      <c r="AF69" s="96">
        <v>2613.4</v>
      </c>
      <c r="AG69" s="96">
        <v>2221.1</v>
      </c>
      <c r="AH69" s="96">
        <v>227967.6</v>
      </c>
      <c r="AI69" s="96">
        <v>195619.9</v>
      </c>
      <c r="AJ69" s="96">
        <v>32347.7</v>
      </c>
      <c r="AK69" s="96">
        <v>115698</v>
      </c>
      <c r="AL69" s="96">
        <v>18027.400000000001</v>
      </c>
      <c r="AM69" s="96">
        <v>97670.6</v>
      </c>
      <c r="AN69" s="96">
        <v>1863.1</v>
      </c>
      <c r="AO69" s="96">
        <v>81530.600000000006</v>
      </c>
      <c r="AP69" s="96">
        <v>0</v>
      </c>
      <c r="AQ69" s="96">
        <v>14276.9</v>
      </c>
      <c r="AR69" s="96">
        <v>0</v>
      </c>
      <c r="AS69" s="96">
        <v>0</v>
      </c>
      <c r="AT69" s="96">
        <v>-222167.60000000009</v>
      </c>
      <c r="AU69" s="96">
        <v>-334490.70000000019</v>
      </c>
      <c r="AV69" s="96">
        <v>-450135.20000000019</v>
      </c>
      <c r="AW69" s="96">
        <v>-2.0816920799999998</v>
      </c>
      <c r="AX69" s="96">
        <v>14569.499999999825</v>
      </c>
      <c r="AY69" s="96">
        <v>464704.7</v>
      </c>
      <c r="AZ69" s="96">
        <v>601149.9</v>
      </c>
      <c r="BA69" s="96">
        <v>-136445.20000000001</v>
      </c>
      <c r="BB69" s="96">
        <v>216235.24647314806</v>
      </c>
      <c r="BC69" s="96">
        <v>4591887</v>
      </c>
      <c r="BI69">
        <v>2011</v>
      </c>
      <c r="BJ69">
        <v>6</v>
      </c>
      <c r="BK69" t="s">
        <v>564</v>
      </c>
      <c r="BL69" s="3">
        <v>40695</v>
      </c>
      <c r="BM69" s="96">
        <v>280481.29999999981</v>
      </c>
      <c r="BN69" s="96">
        <v>280443.29999999981</v>
      </c>
      <c r="BO69" s="96">
        <v>257377.69999999995</v>
      </c>
      <c r="BP69" s="96">
        <v>67647.099999999977</v>
      </c>
      <c r="BQ69" s="96">
        <v>12455.400000000001</v>
      </c>
      <c r="BR69" s="96">
        <v>368.90000000000009</v>
      </c>
      <c r="BS69" s="96">
        <v>43149.399999999994</v>
      </c>
      <c r="BT69" s="96">
        <v>11673.400000000009</v>
      </c>
      <c r="BU69" s="96">
        <v>102281.40000000002</v>
      </c>
      <c r="BV69" s="96">
        <v>38380.300000000017</v>
      </c>
      <c r="BW69" s="96">
        <v>2248</v>
      </c>
      <c r="BX69" s="96">
        <v>46820.899999999994</v>
      </c>
      <c r="BY69" s="96">
        <v>23065.599999999991</v>
      </c>
      <c r="BZ69" s="96">
        <v>5410.0999999999985</v>
      </c>
      <c r="CA69" s="96">
        <v>1637.3999999999996</v>
      </c>
      <c r="CB69" s="96">
        <v>16018.099999999991</v>
      </c>
      <c r="CC69" s="96">
        <v>38</v>
      </c>
      <c r="CD69" s="96">
        <v>297170.10000000009</v>
      </c>
      <c r="CE69" s="96">
        <v>281567.20000000019</v>
      </c>
      <c r="CF69" s="96">
        <v>122809.59999999998</v>
      </c>
      <c r="CG69" s="96">
        <v>103074.59999999998</v>
      </c>
      <c r="CH69" s="96">
        <v>19735</v>
      </c>
      <c r="CI69" s="96">
        <v>11339.899999999994</v>
      </c>
      <c r="CJ69" s="96">
        <v>111198.29999999993</v>
      </c>
      <c r="CK69" s="96">
        <v>42958.800000000017</v>
      </c>
      <c r="CL69" s="96">
        <v>67626.299999999988</v>
      </c>
      <c r="CM69" s="96">
        <v>224.20000000000027</v>
      </c>
      <c r="CN69" s="96">
        <v>389</v>
      </c>
      <c r="CO69" s="96">
        <v>36219.399999999994</v>
      </c>
      <c r="CP69" s="96">
        <v>35815.799999999988</v>
      </c>
      <c r="CQ69" s="96">
        <v>403.60000000000218</v>
      </c>
      <c r="CR69" s="96">
        <v>15602.899999999994</v>
      </c>
      <c r="CS69" s="96">
        <v>3682.7000000000007</v>
      </c>
      <c r="CT69" s="96">
        <v>11920.200000000012</v>
      </c>
      <c r="CU69" s="96">
        <v>453</v>
      </c>
      <c r="CV69" s="96">
        <v>10337.5</v>
      </c>
      <c r="CW69" s="96">
        <v>0</v>
      </c>
      <c r="CX69" s="96">
        <v>1129.6999999999989</v>
      </c>
      <c r="CY69" s="96">
        <v>0</v>
      </c>
      <c r="CZ69" s="96">
        <v>0</v>
      </c>
      <c r="DA69" s="96">
        <v>19530.59999999986</v>
      </c>
      <c r="DB69" s="96">
        <v>-1123.9000000003725</v>
      </c>
      <c r="DC69" s="96">
        <v>-16688.800000000279</v>
      </c>
      <c r="DD69" s="96">
        <v>-7.7178899999999828E-2</v>
      </c>
      <c r="DE69" s="96">
        <v>26863.899999999732</v>
      </c>
      <c r="DF69" s="96">
        <v>43552.700000000012</v>
      </c>
      <c r="DG69" s="96">
        <v>44427.900000000023</v>
      </c>
      <c r="DH69" s="96">
        <v>-875.20000000001164</v>
      </c>
    </row>
    <row r="70" spans="2:112" x14ac:dyDescent="0.25">
      <c r="B70">
        <v>2011</v>
      </c>
      <c r="C70">
        <v>7</v>
      </c>
      <c r="D70" t="s">
        <v>565</v>
      </c>
      <c r="E70" s="3">
        <v>40725</v>
      </c>
      <c r="F70" s="96">
        <v>1605925.6</v>
      </c>
      <c r="G70" s="96">
        <v>1605847.1</v>
      </c>
      <c r="H70" s="96">
        <v>1474483.2</v>
      </c>
      <c r="I70" s="96">
        <v>432494.4</v>
      </c>
      <c r="J70" s="96">
        <v>78071</v>
      </c>
      <c r="K70" s="96">
        <v>2276.6999999999998</v>
      </c>
      <c r="L70" s="96">
        <v>270402.2</v>
      </c>
      <c r="M70" s="96">
        <v>81744.5</v>
      </c>
      <c r="N70" s="96">
        <v>414424.3</v>
      </c>
      <c r="O70" s="96">
        <v>299011.5</v>
      </c>
      <c r="P70" s="96">
        <v>15623.9</v>
      </c>
      <c r="Q70" s="96">
        <v>312929.09999999998</v>
      </c>
      <c r="R70" s="96">
        <v>131363.90000000002</v>
      </c>
      <c r="S70" s="96">
        <v>38237.1</v>
      </c>
      <c r="T70" s="96">
        <v>11935.7</v>
      </c>
      <c r="U70" s="96">
        <v>81191.100000000006</v>
      </c>
      <c r="V70" s="96">
        <v>78.5</v>
      </c>
      <c r="W70" s="96">
        <v>2145235.8000000101</v>
      </c>
      <c r="X70" s="96">
        <v>2008717</v>
      </c>
      <c r="Y70" s="96">
        <v>849171.2</v>
      </c>
      <c r="Z70" s="96">
        <v>706191.3</v>
      </c>
      <c r="AA70" s="96">
        <v>142979.9</v>
      </c>
      <c r="AB70" s="96">
        <v>61286.5</v>
      </c>
      <c r="AC70" s="96">
        <v>825780.6</v>
      </c>
      <c r="AD70" s="96">
        <v>297035.2</v>
      </c>
      <c r="AE70" s="96">
        <v>523592.4</v>
      </c>
      <c r="AF70" s="96">
        <v>2799.1</v>
      </c>
      <c r="AG70" s="96">
        <v>2353.9</v>
      </c>
      <c r="AH70" s="96">
        <v>272478.7</v>
      </c>
      <c r="AI70" s="96">
        <v>222632.4</v>
      </c>
      <c r="AJ70" s="96">
        <v>49846.3</v>
      </c>
      <c r="AK70" s="96">
        <v>136518.80000001</v>
      </c>
      <c r="AL70" s="96">
        <v>21682.7</v>
      </c>
      <c r="AM70" s="96">
        <v>114836.10000001</v>
      </c>
      <c r="AN70" s="96">
        <v>2239.5</v>
      </c>
      <c r="AO70" s="96">
        <v>96131.9</v>
      </c>
      <c r="AP70" s="96">
        <v>1E-8</v>
      </c>
      <c r="AQ70" s="96">
        <v>16464.7</v>
      </c>
      <c r="AR70" s="96">
        <v>0</v>
      </c>
      <c r="AS70" s="96">
        <v>0</v>
      </c>
      <c r="AT70" s="96">
        <v>-266831.50000001001</v>
      </c>
      <c r="AU70" s="96">
        <v>-402869.89999999991</v>
      </c>
      <c r="AV70" s="96">
        <v>-539310.20000000997</v>
      </c>
      <c r="AW70" s="96">
        <v>-2.4940901599999998</v>
      </c>
      <c r="AX70" s="96">
        <v>-8547.2000000099652</v>
      </c>
      <c r="AY70" s="96">
        <v>530763</v>
      </c>
      <c r="AZ70" s="96">
        <v>672613</v>
      </c>
      <c r="BA70" s="96">
        <v>-141850</v>
      </c>
      <c r="BB70" s="96">
        <v>216235.24628316163</v>
      </c>
      <c r="BC70" s="96">
        <v>4596033</v>
      </c>
      <c r="BI70">
        <v>2011</v>
      </c>
      <c r="BJ70">
        <v>7</v>
      </c>
      <c r="BK70" t="s">
        <v>565</v>
      </c>
      <c r="BL70" s="3">
        <v>40725</v>
      </c>
      <c r="BM70" s="96">
        <v>218190.70000000019</v>
      </c>
      <c r="BN70" s="96">
        <v>218165.70000000019</v>
      </c>
      <c r="BO70" s="96">
        <v>199039.69999999995</v>
      </c>
      <c r="BP70" s="96">
        <v>65242.20000000007</v>
      </c>
      <c r="BQ70" s="96">
        <v>11528.199999999997</v>
      </c>
      <c r="BR70" s="96">
        <v>318.29999999999973</v>
      </c>
      <c r="BS70" s="96">
        <v>41554.800000000017</v>
      </c>
      <c r="BT70" s="96">
        <v>11840.899999999994</v>
      </c>
      <c r="BU70" s="96">
        <v>41526.599999999977</v>
      </c>
      <c r="BV70" s="96">
        <v>38150.799999999988</v>
      </c>
      <c r="BW70" s="96">
        <v>2030.3999999999996</v>
      </c>
      <c r="BX70" s="96">
        <v>52089.699999999983</v>
      </c>
      <c r="BY70" s="96">
        <v>19126.000000000029</v>
      </c>
      <c r="BZ70" s="96">
        <v>5542.5</v>
      </c>
      <c r="CA70" s="96">
        <v>3580.3000000000011</v>
      </c>
      <c r="CB70" s="96">
        <v>10003.200000000012</v>
      </c>
      <c r="CC70" s="96">
        <v>25</v>
      </c>
      <c r="CD70" s="96">
        <v>307365.70000000997</v>
      </c>
      <c r="CE70" s="96">
        <v>286544.89999999991</v>
      </c>
      <c r="CF70" s="96">
        <v>109753.59999999998</v>
      </c>
      <c r="CG70" s="96">
        <v>90688.100000000093</v>
      </c>
      <c r="CH70" s="96">
        <v>19065.5</v>
      </c>
      <c r="CI70" s="96">
        <v>8402.8000000000029</v>
      </c>
      <c r="CJ70" s="96">
        <v>123877.40000000002</v>
      </c>
      <c r="CK70" s="96">
        <v>42892.600000000006</v>
      </c>
      <c r="CL70" s="96">
        <v>80666.300000000047</v>
      </c>
      <c r="CM70" s="96">
        <v>185.69999999999982</v>
      </c>
      <c r="CN70" s="96">
        <v>132.80000000000018</v>
      </c>
      <c r="CO70" s="96">
        <v>44511.100000000006</v>
      </c>
      <c r="CP70" s="96">
        <v>27012.5</v>
      </c>
      <c r="CQ70" s="96">
        <v>17498.600000000002</v>
      </c>
      <c r="CR70" s="96">
        <v>20820.80000001</v>
      </c>
      <c r="CS70" s="96">
        <v>3655.2999999999993</v>
      </c>
      <c r="CT70" s="96">
        <v>17165.500000009997</v>
      </c>
      <c r="CU70" s="96">
        <v>376.40000000000009</v>
      </c>
      <c r="CV70" s="96">
        <v>14601.299999999988</v>
      </c>
      <c r="CW70" s="96">
        <v>1E-8</v>
      </c>
      <c r="CX70" s="96">
        <v>2187.8000000000011</v>
      </c>
      <c r="CY70" s="96">
        <v>0</v>
      </c>
      <c r="CZ70" s="96">
        <v>0</v>
      </c>
      <c r="DA70" s="96">
        <v>-44663.900000009919</v>
      </c>
      <c r="DB70" s="96">
        <v>-68379.199999999721</v>
      </c>
      <c r="DC70" s="96">
        <v>-89175.000000009779</v>
      </c>
      <c r="DD70" s="96">
        <v>-0.41239808</v>
      </c>
      <c r="DE70" s="96">
        <v>-23116.700000009791</v>
      </c>
      <c r="DF70" s="96">
        <v>66058.299999999988</v>
      </c>
      <c r="DG70" s="96">
        <v>71463.099999999977</v>
      </c>
      <c r="DH70" s="96">
        <v>-5404.7999999999884</v>
      </c>
    </row>
    <row r="71" spans="2:112" x14ac:dyDescent="0.25">
      <c r="B71">
        <v>2011</v>
      </c>
      <c r="C71">
        <v>8</v>
      </c>
      <c r="D71" t="s">
        <v>566</v>
      </c>
      <c r="E71" s="3">
        <v>40756</v>
      </c>
      <c r="F71" s="96">
        <v>1826439.9</v>
      </c>
      <c r="G71" s="96">
        <v>1826361.4</v>
      </c>
      <c r="H71" s="96">
        <v>1670974.1</v>
      </c>
      <c r="I71" s="96">
        <v>504941.1</v>
      </c>
      <c r="J71" s="96">
        <v>91506.2</v>
      </c>
      <c r="K71" s="96">
        <v>2563.8000000000002</v>
      </c>
      <c r="L71" s="96">
        <v>316021.09999999998</v>
      </c>
      <c r="M71" s="96">
        <v>94850</v>
      </c>
      <c r="N71" s="96">
        <v>447600.9</v>
      </c>
      <c r="O71" s="96">
        <v>347370.4</v>
      </c>
      <c r="P71" s="96">
        <v>17887.3</v>
      </c>
      <c r="Q71" s="96">
        <v>353174.4</v>
      </c>
      <c r="R71" s="96">
        <v>155387.29999999999</v>
      </c>
      <c r="S71" s="96">
        <v>43663.1</v>
      </c>
      <c r="T71" s="96">
        <v>13224.9</v>
      </c>
      <c r="U71" s="96">
        <v>98499.3</v>
      </c>
      <c r="V71" s="96">
        <v>78.5</v>
      </c>
      <c r="W71" s="96">
        <v>2410505.2999999998</v>
      </c>
      <c r="X71" s="96">
        <v>2250367.2000000002</v>
      </c>
      <c r="Y71" s="96">
        <v>959030.8</v>
      </c>
      <c r="Z71" s="96">
        <v>796568.3</v>
      </c>
      <c r="AA71" s="96">
        <v>162462.5</v>
      </c>
      <c r="AB71" s="96">
        <v>70543.899999999994</v>
      </c>
      <c r="AC71" s="96">
        <v>937875.4</v>
      </c>
      <c r="AD71" s="96">
        <v>340597.2</v>
      </c>
      <c r="AE71" s="96">
        <v>591268.69999999995</v>
      </c>
      <c r="AF71" s="96">
        <v>3007.2</v>
      </c>
      <c r="AG71" s="96">
        <v>3002.3</v>
      </c>
      <c r="AH71" s="96">
        <v>282917.09999999998</v>
      </c>
      <c r="AI71" s="96">
        <v>232764.9</v>
      </c>
      <c r="AJ71" s="96">
        <v>50152.2</v>
      </c>
      <c r="AK71" s="96">
        <v>160138.1</v>
      </c>
      <c r="AL71" s="96">
        <v>25432.7</v>
      </c>
      <c r="AM71" s="96">
        <v>134705.4</v>
      </c>
      <c r="AN71" s="96">
        <v>2572</v>
      </c>
      <c r="AO71" s="96">
        <v>115596</v>
      </c>
      <c r="AP71" s="96">
        <v>0</v>
      </c>
      <c r="AQ71" s="96">
        <v>16537.400000000001</v>
      </c>
      <c r="AR71" s="96">
        <v>0</v>
      </c>
      <c r="AS71" s="96">
        <v>0</v>
      </c>
      <c r="AT71" s="96">
        <v>-301148.29999999981</v>
      </c>
      <c r="AU71" s="96">
        <v>-424005.80000000028</v>
      </c>
      <c r="AV71" s="96">
        <v>-584065.39999999991</v>
      </c>
      <c r="AW71" s="96">
        <v>-2.70106475</v>
      </c>
      <c r="AX71" s="96">
        <v>-13896.399999999907</v>
      </c>
      <c r="AY71" s="96">
        <v>570169</v>
      </c>
      <c r="AZ71" s="96">
        <v>708505</v>
      </c>
      <c r="BA71" s="96">
        <v>-138336</v>
      </c>
      <c r="BB71" s="96">
        <v>216235.24574892176</v>
      </c>
      <c r="BC71" s="96">
        <v>4601296</v>
      </c>
      <c r="BI71">
        <v>2011</v>
      </c>
      <c r="BJ71">
        <v>8</v>
      </c>
      <c r="BK71" t="s">
        <v>566</v>
      </c>
      <c r="BL71" s="3">
        <v>40756</v>
      </c>
      <c r="BM71" s="96">
        <v>220514.29999999981</v>
      </c>
      <c r="BN71" s="96">
        <v>220514.29999999981</v>
      </c>
      <c r="BO71" s="96">
        <v>196490.90000000014</v>
      </c>
      <c r="BP71" s="96">
        <v>72446.699999999953</v>
      </c>
      <c r="BQ71" s="96">
        <v>13435.199999999997</v>
      </c>
      <c r="BR71" s="96">
        <v>287.10000000000036</v>
      </c>
      <c r="BS71" s="96">
        <v>45618.899999999965</v>
      </c>
      <c r="BT71" s="96">
        <v>13105.5</v>
      </c>
      <c r="BU71" s="96">
        <v>33176.600000000035</v>
      </c>
      <c r="BV71" s="96">
        <v>48358.900000000023</v>
      </c>
      <c r="BW71" s="96">
        <v>2263.3999999999996</v>
      </c>
      <c r="BX71" s="96">
        <v>40245.300000000047</v>
      </c>
      <c r="BY71" s="96">
        <v>24023.399999999965</v>
      </c>
      <c r="BZ71" s="96">
        <v>5426</v>
      </c>
      <c r="CA71" s="96">
        <v>1289.1999999999989</v>
      </c>
      <c r="CB71" s="96">
        <v>17308.199999999997</v>
      </c>
      <c r="CC71" s="96">
        <v>0</v>
      </c>
      <c r="CD71" s="96">
        <v>265269.49999998976</v>
      </c>
      <c r="CE71" s="96">
        <v>241650.20000000019</v>
      </c>
      <c r="CF71" s="96">
        <v>109859.60000000009</v>
      </c>
      <c r="CG71" s="96">
        <v>90377</v>
      </c>
      <c r="CH71" s="96">
        <v>19482.600000000006</v>
      </c>
      <c r="CI71" s="96">
        <v>9257.3999999999942</v>
      </c>
      <c r="CJ71" s="96">
        <v>112094.80000000005</v>
      </c>
      <c r="CK71" s="96">
        <v>43562</v>
      </c>
      <c r="CL71" s="96">
        <v>67676.29999999993</v>
      </c>
      <c r="CM71" s="96">
        <v>208.09999999999991</v>
      </c>
      <c r="CN71" s="96">
        <v>648.40000000000009</v>
      </c>
      <c r="CO71" s="96">
        <v>10438.399999999965</v>
      </c>
      <c r="CP71" s="96">
        <v>10132.5</v>
      </c>
      <c r="CQ71" s="96">
        <v>305.89999999999418</v>
      </c>
      <c r="CR71" s="96">
        <v>23619.299999990006</v>
      </c>
      <c r="CS71" s="96">
        <v>3750</v>
      </c>
      <c r="CT71" s="96">
        <v>19869.299999989991</v>
      </c>
      <c r="CU71" s="96">
        <v>332.5</v>
      </c>
      <c r="CV71" s="96">
        <v>19464.100000000006</v>
      </c>
      <c r="CW71" s="96">
        <v>-1E-8</v>
      </c>
      <c r="CX71" s="96">
        <v>72.700000000000728</v>
      </c>
      <c r="CY71" s="96">
        <v>0</v>
      </c>
      <c r="CZ71" s="96">
        <v>0</v>
      </c>
      <c r="DA71" s="96">
        <v>-34316.799999989802</v>
      </c>
      <c r="DB71" s="96">
        <v>-21135.900000000373</v>
      </c>
      <c r="DC71" s="96">
        <v>-44755.199999989942</v>
      </c>
      <c r="DD71" s="96">
        <v>-0.20697459000000018</v>
      </c>
      <c r="DE71" s="96">
        <v>-5349.1999999899417</v>
      </c>
      <c r="DF71" s="96">
        <v>39406</v>
      </c>
      <c r="DG71" s="96">
        <v>35892</v>
      </c>
      <c r="DH71" s="96">
        <v>3514</v>
      </c>
    </row>
    <row r="72" spans="2:112" x14ac:dyDescent="0.25">
      <c r="B72">
        <v>2011</v>
      </c>
      <c r="C72">
        <v>9</v>
      </c>
      <c r="D72" t="s">
        <v>567</v>
      </c>
      <c r="E72" s="3">
        <v>40787</v>
      </c>
      <c r="F72" s="96">
        <v>2107978.2999999998</v>
      </c>
      <c r="G72" s="96">
        <v>2107814.7999999998</v>
      </c>
      <c r="H72" s="96">
        <v>1927473.6</v>
      </c>
      <c r="I72" s="96">
        <v>575120.1</v>
      </c>
      <c r="J72" s="96">
        <v>104762.5</v>
      </c>
      <c r="K72" s="96">
        <v>2912.6</v>
      </c>
      <c r="L72" s="96">
        <v>360428.6</v>
      </c>
      <c r="M72" s="96">
        <v>107016.4</v>
      </c>
      <c r="N72" s="96">
        <v>553533.5</v>
      </c>
      <c r="O72" s="96">
        <v>390813.6</v>
      </c>
      <c r="P72" s="96">
        <v>20048</v>
      </c>
      <c r="Q72" s="96">
        <v>387958.4</v>
      </c>
      <c r="R72" s="96">
        <v>180341.2</v>
      </c>
      <c r="S72" s="96">
        <v>49632.7</v>
      </c>
      <c r="T72" s="96">
        <v>14585.8</v>
      </c>
      <c r="U72" s="96">
        <v>116122.7</v>
      </c>
      <c r="V72" s="96">
        <v>163.5</v>
      </c>
      <c r="W72" s="96">
        <v>2777615.3</v>
      </c>
      <c r="X72" s="96">
        <v>2590648.9</v>
      </c>
      <c r="Y72" s="96">
        <v>1074283.6000000001</v>
      </c>
      <c r="Z72" s="96">
        <v>892549.5</v>
      </c>
      <c r="AA72" s="96">
        <v>181734.1</v>
      </c>
      <c r="AB72" s="96">
        <v>81170.899999999994</v>
      </c>
      <c r="AC72" s="96">
        <v>1058539.3999999999</v>
      </c>
      <c r="AD72" s="96">
        <v>386952.4</v>
      </c>
      <c r="AE72" s="96">
        <v>665392</v>
      </c>
      <c r="AF72" s="96">
        <v>3115.8</v>
      </c>
      <c r="AG72" s="96">
        <v>3079.2</v>
      </c>
      <c r="AH72" s="96">
        <v>376655</v>
      </c>
      <c r="AI72" s="96">
        <v>321965.3</v>
      </c>
      <c r="AJ72" s="96">
        <v>54689.7</v>
      </c>
      <c r="AK72" s="96">
        <v>186966.39999999999</v>
      </c>
      <c r="AL72" s="96">
        <v>33240.5</v>
      </c>
      <c r="AM72" s="96">
        <v>153725.9</v>
      </c>
      <c r="AN72" s="96">
        <v>2850.9</v>
      </c>
      <c r="AO72" s="96">
        <v>129186.6</v>
      </c>
      <c r="AP72" s="96">
        <v>0</v>
      </c>
      <c r="AQ72" s="96">
        <v>21688.400000000001</v>
      </c>
      <c r="AR72" s="96">
        <v>0</v>
      </c>
      <c r="AS72" s="96">
        <v>0</v>
      </c>
      <c r="AT72" s="96">
        <v>-292982</v>
      </c>
      <c r="AU72" s="96">
        <v>-482834.10000000009</v>
      </c>
      <c r="AV72" s="96">
        <v>-669637</v>
      </c>
      <c r="AW72" s="96">
        <v>-3.0967985699999998</v>
      </c>
      <c r="AX72" s="96">
        <v>1883.6999999999534</v>
      </c>
      <c r="AY72" s="96">
        <v>671520.7</v>
      </c>
      <c r="AZ72" s="96">
        <v>813841.7</v>
      </c>
      <c r="BA72" s="96">
        <v>-142321</v>
      </c>
      <c r="BB72" s="96">
        <v>216235.24580741461</v>
      </c>
      <c r="BC72" s="96">
        <v>4606075</v>
      </c>
      <c r="BI72">
        <v>2011</v>
      </c>
      <c r="BJ72">
        <v>9</v>
      </c>
      <c r="BK72" t="s">
        <v>567</v>
      </c>
      <c r="BL72" s="3">
        <v>40787</v>
      </c>
      <c r="BM72" s="96">
        <v>281538.39999999991</v>
      </c>
      <c r="BN72" s="96">
        <v>281453.39999999991</v>
      </c>
      <c r="BO72" s="96">
        <v>256499.5</v>
      </c>
      <c r="BP72" s="96">
        <v>70179</v>
      </c>
      <c r="BQ72" s="96">
        <v>13256.300000000003</v>
      </c>
      <c r="BR72" s="96">
        <v>348.79999999999973</v>
      </c>
      <c r="BS72" s="96">
        <v>44407.5</v>
      </c>
      <c r="BT72" s="96">
        <v>12166.399999999994</v>
      </c>
      <c r="BU72" s="96">
        <v>105932.59999999998</v>
      </c>
      <c r="BV72" s="96">
        <v>43443.199999999953</v>
      </c>
      <c r="BW72" s="96">
        <v>2160.7000000000007</v>
      </c>
      <c r="BX72" s="96">
        <v>34784</v>
      </c>
      <c r="BY72" s="96">
        <v>24953.900000000023</v>
      </c>
      <c r="BZ72" s="96">
        <v>5969.5999999999985</v>
      </c>
      <c r="CA72" s="96">
        <v>1360.8999999999996</v>
      </c>
      <c r="CB72" s="96">
        <v>17623.399999999994</v>
      </c>
      <c r="CC72" s="96">
        <v>85</v>
      </c>
      <c r="CD72" s="96">
        <v>367110</v>
      </c>
      <c r="CE72" s="96">
        <v>340281.69999999972</v>
      </c>
      <c r="CF72" s="96">
        <v>115252.80000000005</v>
      </c>
      <c r="CG72" s="96">
        <v>95981.199999999953</v>
      </c>
      <c r="CH72" s="96">
        <v>19271.600000000006</v>
      </c>
      <c r="CI72" s="96">
        <v>10627</v>
      </c>
      <c r="CJ72" s="96">
        <v>120663.99999999988</v>
      </c>
      <c r="CK72" s="96">
        <v>46355.200000000012</v>
      </c>
      <c r="CL72" s="96">
        <v>74123.300000000047</v>
      </c>
      <c r="CM72" s="96">
        <v>108.60000000000036</v>
      </c>
      <c r="CN72" s="96">
        <v>76.899999999999636</v>
      </c>
      <c r="CO72" s="96">
        <v>93737.900000000023</v>
      </c>
      <c r="CP72" s="96">
        <v>89200.4</v>
      </c>
      <c r="CQ72" s="96">
        <v>4537.5</v>
      </c>
      <c r="CR72" s="96">
        <v>26828.299999999988</v>
      </c>
      <c r="CS72" s="96">
        <v>7807.7999999999993</v>
      </c>
      <c r="CT72" s="96">
        <v>19020.5</v>
      </c>
      <c r="CU72" s="96">
        <v>278.90000000000009</v>
      </c>
      <c r="CV72" s="96">
        <v>13590.600000000006</v>
      </c>
      <c r="CW72" s="96">
        <v>0</v>
      </c>
      <c r="CX72" s="96">
        <v>5151</v>
      </c>
      <c r="CY72" s="96">
        <v>0</v>
      </c>
      <c r="CZ72" s="96">
        <v>0</v>
      </c>
      <c r="DA72" s="96">
        <v>8166.2999999998137</v>
      </c>
      <c r="DB72" s="96">
        <v>-58828.299999999814</v>
      </c>
      <c r="DC72" s="96">
        <v>-85571.600000000093</v>
      </c>
      <c r="DD72" s="96">
        <v>-0.39573381999999979</v>
      </c>
      <c r="DE72" s="96">
        <v>15780.09999999986</v>
      </c>
      <c r="DF72" s="96">
        <v>101351.69999999995</v>
      </c>
      <c r="DG72" s="96">
        <v>105336.69999999995</v>
      </c>
      <c r="DH72" s="96">
        <v>-3985</v>
      </c>
    </row>
    <row r="73" spans="2:112" x14ac:dyDescent="0.25">
      <c r="B73">
        <v>2011</v>
      </c>
      <c r="C73">
        <v>10</v>
      </c>
      <c r="D73" t="s">
        <v>568</v>
      </c>
      <c r="E73" s="3">
        <v>40817</v>
      </c>
      <c r="F73" s="96">
        <v>2326416</v>
      </c>
      <c r="G73" s="96">
        <v>2326177</v>
      </c>
      <c r="H73" s="96">
        <v>2132802.2000000002</v>
      </c>
      <c r="I73" s="96">
        <v>647728.29999999993</v>
      </c>
      <c r="J73" s="96">
        <v>118341.2</v>
      </c>
      <c r="K73" s="96">
        <v>3296.7</v>
      </c>
      <c r="L73" s="96">
        <v>407009.7</v>
      </c>
      <c r="M73" s="96">
        <v>119080.7</v>
      </c>
      <c r="N73" s="96">
        <v>608050.6</v>
      </c>
      <c r="O73" s="96">
        <v>433683.7</v>
      </c>
      <c r="P73" s="96">
        <v>22147.4</v>
      </c>
      <c r="Q73" s="96">
        <v>421192.2</v>
      </c>
      <c r="R73" s="96">
        <v>193374.8</v>
      </c>
      <c r="S73" s="96">
        <v>55350.9</v>
      </c>
      <c r="T73" s="96">
        <v>15938.4</v>
      </c>
      <c r="U73" s="96">
        <v>122085.5</v>
      </c>
      <c r="V73" s="96">
        <v>239</v>
      </c>
      <c r="W73" s="96">
        <v>3070164.1</v>
      </c>
      <c r="X73" s="96">
        <v>2854102.6</v>
      </c>
      <c r="Y73" s="96">
        <v>1184954.5</v>
      </c>
      <c r="Z73" s="96">
        <v>985771.3</v>
      </c>
      <c r="AA73" s="96">
        <v>199183.2</v>
      </c>
      <c r="AB73" s="96">
        <v>91780.9</v>
      </c>
      <c r="AC73" s="96">
        <v>1191245.8999999999</v>
      </c>
      <c r="AD73" s="96">
        <v>436190.8</v>
      </c>
      <c r="AE73" s="96">
        <v>748411.5</v>
      </c>
      <c r="AF73" s="96">
        <v>3238.1</v>
      </c>
      <c r="AG73" s="96">
        <v>3405.5</v>
      </c>
      <c r="AH73" s="96">
        <v>386121.3</v>
      </c>
      <c r="AI73" s="96">
        <v>328962.3</v>
      </c>
      <c r="AJ73" s="96">
        <v>57159</v>
      </c>
      <c r="AK73" s="96">
        <v>216061.5</v>
      </c>
      <c r="AL73" s="96">
        <v>38381.1</v>
      </c>
      <c r="AM73" s="96">
        <v>177680.4</v>
      </c>
      <c r="AN73" s="96">
        <v>6835.4</v>
      </c>
      <c r="AO73" s="96">
        <v>148919.1</v>
      </c>
      <c r="AP73" s="96">
        <v>0</v>
      </c>
      <c r="AQ73" s="96">
        <v>21925.9</v>
      </c>
      <c r="AR73" s="96">
        <v>0</v>
      </c>
      <c r="AS73" s="96">
        <v>0</v>
      </c>
      <c r="AT73" s="96">
        <v>-357626.80000000028</v>
      </c>
      <c r="AU73" s="96">
        <v>-527925.60000000009</v>
      </c>
      <c r="AV73" s="96">
        <v>-743748.10000000009</v>
      </c>
      <c r="AW73" s="96">
        <v>-3.4395322400000001</v>
      </c>
      <c r="AX73" s="96">
        <v>-42607.100000000093</v>
      </c>
      <c r="AY73" s="96">
        <v>701141</v>
      </c>
      <c r="AZ73" s="96">
        <v>845247</v>
      </c>
      <c r="BA73" s="96">
        <v>-144106</v>
      </c>
      <c r="BB73" s="96">
        <v>216235.24598798354</v>
      </c>
      <c r="BC73" s="96">
        <v>4612678</v>
      </c>
      <c r="BI73">
        <v>2011</v>
      </c>
      <c r="BJ73">
        <v>10</v>
      </c>
      <c r="BK73" t="s">
        <v>568</v>
      </c>
      <c r="BL73" s="3">
        <v>40817</v>
      </c>
      <c r="BM73" s="96">
        <v>218437.70000000019</v>
      </c>
      <c r="BN73" s="96">
        <v>218362.20000000019</v>
      </c>
      <c r="BO73" s="96">
        <v>205328.60000000009</v>
      </c>
      <c r="BP73" s="96">
        <v>72608.199999999953</v>
      </c>
      <c r="BQ73" s="96">
        <v>13578.699999999997</v>
      </c>
      <c r="BR73" s="96">
        <v>384.09999999999991</v>
      </c>
      <c r="BS73" s="96">
        <v>46581.100000000035</v>
      </c>
      <c r="BT73" s="96">
        <v>12064.300000000003</v>
      </c>
      <c r="BU73" s="96">
        <v>54517.099999999977</v>
      </c>
      <c r="BV73" s="96">
        <v>42870.100000000035</v>
      </c>
      <c r="BW73" s="96">
        <v>2099.4000000000015</v>
      </c>
      <c r="BX73" s="96">
        <v>33233.799999999988</v>
      </c>
      <c r="BY73" s="96">
        <v>13033.599999999977</v>
      </c>
      <c r="BZ73" s="96">
        <v>5718.2000000000044</v>
      </c>
      <c r="CA73" s="96">
        <v>1352.6000000000004</v>
      </c>
      <c r="CB73" s="96">
        <v>5962.8000000000029</v>
      </c>
      <c r="CC73" s="96">
        <v>75.5</v>
      </c>
      <c r="CD73" s="96">
        <v>292548.80000000028</v>
      </c>
      <c r="CE73" s="96">
        <v>263453.70000000019</v>
      </c>
      <c r="CF73" s="96">
        <v>110670.89999999991</v>
      </c>
      <c r="CG73" s="96">
        <v>93221.800000000047</v>
      </c>
      <c r="CH73" s="96">
        <v>17449.100000000006</v>
      </c>
      <c r="CI73" s="96">
        <v>10610</v>
      </c>
      <c r="CJ73" s="96">
        <v>132706.5</v>
      </c>
      <c r="CK73" s="96">
        <v>49238.399999999965</v>
      </c>
      <c r="CL73" s="96">
        <v>83019.5</v>
      </c>
      <c r="CM73" s="96">
        <v>122.29999999999973</v>
      </c>
      <c r="CN73" s="96">
        <v>326.30000000000018</v>
      </c>
      <c r="CO73" s="96">
        <v>9466.2999999999884</v>
      </c>
      <c r="CP73" s="96">
        <v>6997</v>
      </c>
      <c r="CQ73" s="96">
        <v>2469.3000000000029</v>
      </c>
      <c r="CR73" s="96">
        <v>29095.100000000006</v>
      </c>
      <c r="CS73" s="96">
        <v>5140.5999999999985</v>
      </c>
      <c r="CT73" s="96">
        <v>23954.5</v>
      </c>
      <c r="CU73" s="96">
        <v>3984.4999999999995</v>
      </c>
      <c r="CV73" s="96">
        <v>19732.5</v>
      </c>
      <c r="CW73" s="96">
        <v>0</v>
      </c>
      <c r="CX73" s="96">
        <v>237.5</v>
      </c>
      <c r="CY73" s="96">
        <v>0</v>
      </c>
      <c r="CZ73" s="96">
        <v>0</v>
      </c>
      <c r="DA73" s="96">
        <v>-64644.800000000279</v>
      </c>
      <c r="DB73" s="96">
        <v>-45091.5</v>
      </c>
      <c r="DC73" s="96">
        <v>-74111.100000000093</v>
      </c>
      <c r="DD73" s="96">
        <v>-0.34273367000000032</v>
      </c>
      <c r="DE73" s="96">
        <v>-44490.800000000047</v>
      </c>
      <c r="DF73" s="96">
        <v>29620.300000000047</v>
      </c>
      <c r="DG73" s="96">
        <v>31405.300000000047</v>
      </c>
      <c r="DH73" s="96">
        <v>-1785</v>
      </c>
    </row>
    <row r="74" spans="2:112" x14ac:dyDescent="0.25">
      <c r="B74">
        <v>2011</v>
      </c>
      <c r="C74">
        <v>11</v>
      </c>
      <c r="D74" t="s">
        <v>569</v>
      </c>
      <c r="E74" s="3">
        <v>40848</v>
      </c>
      <c r="F74" s="96">
        <v>2572830.4</v>
      </c>
      <c r="G74" s="96">
        <v>2572535.1</v>
      </c>
      <c r="H74" s="96">
        <v>2345559.2999999998</v>
      </c>
      <c r="I74" s="96">
        <v>732381.1</v>
      </c>
      <c r="J74" s="96">
        <v>133665</v>
      </c>
      <c r="K74" s="96">
        <v>3659.4</v>
      </c>
      <c r="L74" s="96">
        <v>459992.8</v>
      </c>
      <c r="M74" s="96">
        <v>135063.9</v>
      </c>
      <c r="N74" s="96">
        <v>642433.4</v>
      </c>
      <c r="O74" s="96">
        <v>475517.1</v>
      </c>
      <c r="P74" s="96">
        <v>24331.4</v>
      </c>
      <c r="Q74" s="96">
        <v>470896.3</v>
      </c>
      <c r="R74" s="96">
        <v>226975.8</v>
      </c>
      <c r="S74" s="96">
        <v>60524.1</v>
      </c>
      <c r="T74" s="96">
        <v>17510.900000000001</v>
      </c>
      <c r="U74" s="96">
        <v>148940.79999999999</v>
      </c>
      <c r="V74" s="96">
        <v>295.3</v>
      </c>
      <c r="W74" s="96">
        <v>3362551.3</v>
      </c>
      <c r="X74" s="96">
        <v>3119579</v>
      </c>
      <c r="Y74" s="96">
        <v>1302637.7</v>
      </c>
      <c r="Z74" s="96">
        <v>1080697.8</v>
      </c>
      <c r="AA74" s="96">
        <v>221939.9</v>
      </c>
      <c r="AB74" s="96">
        <v>106509</v>
      </c>
      <c r="AC74" s="96">
        <v>1306616.6000000001</v>
      </c>
      <c r="AD74" s="96">
        <v>483235.4</v>
      </c>
      <c r="AE74" s="96">
        <v>816142.3</v>
      </c>
      <c r="AF74" s="96">
        <v>3503.2</v>
      </c>
      <c r="AG74" s="96">
        <v>3735.7</v>
      </c>
      <c r="AH74" s="96">
        <v>403815.7</v>
      </c>
      <c r="AI74" s="96">
        <v>345627.2</v>
      </c>
      <c r="AJ74" s="96">
        <v>58188.5</v>
      </c>
      <c r="AK74" s="96">
        <v>242972.3</v>
      </c>
      <c r="AL74" s="96">
        <v>47660</v>
      </c>
      <c r="AM74" s="96">
        <v>195312.3</v>
      </c>
      <c r="AN74" s="96">
        <v>7329.6</v>
      </c>
      <c r="AO74" s="96">
        <v>165077.20000000001</v>
      </c>
      <c r="AP74" s="96">
        <v>0</v>
      </c>
      <c r="AQ74" s="96">
        <v>22905.5</v>
      </c>
      <c r="AR74" s="96">
        <v>0</v>
      </c>
      <c r="AS74" s="96">
        <v>0</v>
      </c>
      <c r="AT74" s="96">
        <v>-385905.19999999972</v>
      </c>
      <c r="AU74" s="96">
        <v>-547043.89999999991</v>
      </c>
      <c r="AV74" s="96">
        <v>-789720.89999999991</v>
      </c>
      <c r="AW74" s="96">
        <v>-3.6521377300000002</v>
      </c>
      <c r="AX74" s="96">
        <v>-67038.59999999986</v>
      </c>
      <c r="AY74" s="96">
        <v>722682.3</v>
      </c>
      <c r="AZ74" s="96">
        <v>867325.2</v>
      </c>
      <c r="BA74" s="96">
        <v>-144642.9</v>
      </c>
      <c r="BB74" s="96">
        <v>216235.24587064242</v>
      </c>
      <c r="BC74" s="96">
        <v>4616759</v>
      </c>
      <c r="BI74">
        <v>2011</v>
      </c>
      <c r="BJ74">
        <v>11</v>
      </c>
      <c r="BK74" t="s">
        <v>569</v>
      </c>
      <c r="BL74" s="3">
        <v>40848</v>
      </c>
      <c r="BM74" s="96">
        <v>246414.39999999991</v>
      </c>
      <c r="BN74" s="96">
        <v>246358.10000000009</v>
      </c>
      <c r="BO74" s="96">
        <v>212757.09999999963</v>
      </c>
      <c r="BP74" s="96">
        <v>84652.800000000047</v>
      </c>
      <c r="BQ74" s="96">
        <v>15323.800000000003</v>
      </c>
      <c r="BR74" s="96">
        <v>362.70000000000027</v>
      </c>
      <c r="BS74" s="96">
        <v>52983.099999999977</v>
      </c>
      <c r="BT74" s="96">
        <v>15983.199999999997</v>
      </c>
      <c r="BU74" s="96">
        <v>34382.800000000047</v>
      </c>
      <c r="BV74" s="96">
        <v>41833.399999999965</v>
      </c>
      <c r="BW74" s="96">
        <v>2184</v>
      </c>
      <c r="BX74" s="96">
        <v>49704.099999999977</v>
      </c>
      <c r="BY74" s="96">
        <v>33601</v>
      </c>
      <c r="BZ74" s="96">
        <v>5173.1999999999971</v>
      </c>
      <c r="CA74" s="96">
        <v>1572.5000000000018</v>
      </c>
      <c r="CB74" s="96">
        <v>26855.299999999988</v>
      </c>
      <c r="CC74" s="96">
        <v>56.300000000000011</v>
      </c>
      <c r="CD74" s="96">
        <v>292387.19999999972</v>
      </c>
      <c r="CE74" s="96">
        <v>265476.39999999991</v>
      </c>
      <c r="CF74" s="96">
        <v>117683.19999999995</v>
      </c>
      <c r="CG74" s="96">
        <v>94926.5</v>
      </c>
      <c r="CH74" s="96">
        <v>22756.699999999983</v>
      </c>
      <c r="CI74" s="96">
        <v>14728.100000000006</v>
      </c>
      <c r="CJ74" s="96">
        <v>115370.70000000019</v>
      </c>
      <c r="CK74" s="96">
        <v>47044.600000000035</v>
      </c>
      <c r="CL74" s="96">
        <v>67730.800000000047</v>
      </c>
      <c r="CM74" s="96">
        <v>265.09999999999991</v>
      </c>
      <c r="CN74" s="96">
        <v>330.19999999999982</v>
      </c>
      <c r="CO74" s="96">
        <v>17694.400000000023</v>
      </c>
      <c r="CP74" s="96">
        <v>16664.900000000023</v>
      </c>
      <c r="CQ74" s="96">
        <v>1029.5</v>
      </c>
      <c r="CR74" s="96">
        <v>26910.799999999988</v>
      </c>
      <c r="CS74" s="96">
        <v>9278.9000000000015</v>
      </c>
      <c r="CT74" s="96">
        <v>17631.899999999994</v>
      </c>
      <c r="CU74" s="96">
        <v>494.20000000000073</v>
      </c>
      <c r="CV74" s="96">
        <v>16158.100000000006</v>
      </c>
      <c r="CW74" s="96">
        <v>0</v>
      </c>
      <c r="CX74" s="96">
        <v>979.59999999999854</v>
      </c>
      <c r="CY74" s="96">
        <v>0</v>
      </c>
      <c r="CZ74" s="96">
        <v>0</v>
      </c>
      <c r="DA74" s="96">
        <v>-28278.399999999441</v>
      </c>
      <c r="DB74" s="96">
        <v>-19118.299999999814</v>
      </c>
      <c r="DC74" s="96">
        <v>-45972.799999999814</v>
      </c>
      <c r="DD74" s="96">
        <v>-0.21260549000000006</v>
      </c>
      <c r="DE74" s="96">
        <v>-24431.499999999767</v>
      </c>
      <c r="DF74" s="96">
        <v>21541.300000000047</v>
      </c>
      <c r="DG74" s="96">
        <v>22078.199999999953</v>
      </c>
      <c r="DH74" s="96">
        <v>-536.89999999999418</v>
      </c>
    </row>
    <row r="75" spans="2:112" x14ac:dyDescent="0.25">
      <c r="B75">
        <v>2011</v>
      </c>
      <c r="C75">
        <v>12</v>
      </c>
      <c r="D75" t="s">
        <v>570</v>
      </c>
      <c r="E75" s="3">
        <v>40878</v>
      </c>
      <c r="F75" s="96">
        <v>3024429.1</v>
      </c>
      <c r="G75" s="96">
        <v>3024133.8</v>
      </c>
      <c r="H75" s="96">
        <v>2769332.8</v>
      </c>
      <c r="I75" s="96">
        <v>803527.7</v>
      </c>
      <c r="J75" s="96">
        <v>146510.29999999999</v>
      </c>
      <c r="K75" s="96">
        <v>3990.4</v>
      </c>
      <c r="L75" s="96">
        <v>504639.2</v>
      </c>
      <c r="M75" s="96">
        <v>148387.79999999999</v>
      </c>
      <c r="N75" s="96">
        <v>828692.3</v>
      </c>
      <c r="O75" s="96">
        <v>525171.9</v>
      </c>
      <c r="P75" s="96">
        <v>26040.2</v>
      </c>
      <c r="Q75" s="96">
        <v>585900.69999999995</v>
      </c>
      <c r="R75" s="96">
        <v>254801</v>
      </c>
      <c r="S75" s="96">
        <v>66770.2</v>
      </c>
      <c r="T75" s="96">
        <v>22684.2</v>
      </c>
      <c r="U75" s="96">
        <v>165346.6</v>
      </c>
      <c r="V75" s="96">
        <v>295.3</v>
      </c>
      <c r="W75" s="96">
        <v>3869794.7</v>
      </c>
      <c r="X75" s="96">
        <v>3566159.2</v>
      </c>
      <c r="Y75" s="96">
        <v>1513597.4</v>
      </c>
      <c r="Z75" s="96">
        <v>1268194.8999999999</v>
      </c>
      <c r="AA75" s="96">
        <v>245402.5</v>
      </c>
      <c r="AB75" s="96">
        <v>135631.6</v>
      </c>
      <c r="AC75" s="96">
        <v>1467552.2</v>
      </c>
      <c r="AD75" s="96">
        <v>567749.30000000005</v>
      </c>
      <c r="AE75" s="96">
        <v>890928.2</v>
      </c>
      <c r="AF75" s="96">
        <v>4203.1000000000004</v>
      </c>
      <c r="AG75" s="96">
        <v>4671.6000000000004</v>
      </c>
      <c r="AH75" s="96">
        <v>449378</v>
      </c>
      <c r="AI75" s="96">
        <v>390876.5</v>
      </c>
      <c r="AJ75" s="96">
        <v>58501.5</v>
      </c>
      <c r="AK75" s="96">
        <v>303635.5</v>
      </c>
      <c r="AL75" s="96">
        <v>72055.899999999994</v>
      </c>
      <c r="AM75" s="96">
        <v>231579.6</v>
      </c>
      <c r="AN75" s="96">
        <v>11941.2</v>
      </c>
      <c r="AO75" s="96">
        <v>194252.7</v>
      </c>
      <c r="AP75" s="96">
        <v>0</v>
      </c>
      <c r="AQ75" s="96">
        <v>25385.7</v>
      </c>
      <c r="AR75" s="96">
        <v>0</v>
      </c>
      <c r="AS75" s="96">
        <v>0</v>
      </c>
      <c r="AT75" s="96">
        <v>-395987.60000000009</v>
      </c>
      <c r="AU75" s="96">
        <v>-542025.40000000037</v>
      </c>
      <c r="AV75" s="96">
        <v>-845365.60000000009</v>
      </c>
      <c r="AW75" s="96">
        <v>-3.9094718199999998</v>
      </c>
      <c r="AX75" s="96">
        <v>-24465.70000000007</v>
      </c>
      <c r="AY75" s="96">
        <v>820899.9</v>
      </c>
      <c r="AZ75" s="96">
        <v>932701.3</v>
      </c>
      <c r="BA75" s="96">
        <v>-111801.4</v>
      </c>
      <c r="BB75" s="96">
        <v>216235.24581384505</v>
      </c>
      <c r="BC75" s="96">
        <v>4622213</v>
      </c>
      <c r="BI75">
        <v>2011</v>
      </c>
      <c r="BJ75">
        <v>12</v>
      </c>
      <c r="BK75" t="s">
        <v>570</v>
      </c>
      <c r="BL75" s="3">
        <v>40878</v>
      </c>
      <c r="BM75" s="96">
        <v>451598.70000000019</v>
      </c>
      <c r="BN75" s="96">
        <v>451598.69999999972</v>
      </c>
      <c r="BO75" s="96">
        <v>423773.5</v>
      </c>
      <c r="BP75" s="96">
        <v>71146.599999999977</v>
      </c>
      <c r="BQ75" s="96">
        <v>12845.299999999988</v>
      </c>
      <c r="BR75" s="96">
        <v>331</v>
      </c>
      <c r="BS75" s="96">
        <v>44646.400000000023</v>
      </c>
      <c r="BT75" s="96">
        <v>13323.899999999994</v>
      </c>
      <c r="BU75" s="96">
        <v>186258.90000000002</v>
      </c>
      <c r="BV75" s="96">
        <v>49654.800000000047</v>
      </c>
      <c r="BW75" s="96">
        <v>1708.7999999999993</v>
      </c>
      <c r="BX75" s="96">
        <v>115004.39999999997</v>
      </c>
      <c r="BY75" s="96">
        <v>27825.200000000012</v>
      </c>
      <c r="BZ75" s="96">
        <v>6246.0999999999985</v>
      </c>
      <c r="CA75" s="96">
        <v>5173.2999999999993</v>
      </c>
      <c r="CB75" s="96">
        <v>16405.800000000017</v>
      </c>
      <c r="CC75" s="96">
        <v>0</v>
      </c>
      <c r="CD75" s="96">
        <v>507243.40000000037</v>
      </c>
      <c r="CE75" s="96">
        <v>446580.20000000019</v>
      </c>
      <c r="CF75" s="96">
        <v>210959.69999999995</v>
      </c>
      <c r="CG75" s="96">
        <v>187497.09999999986</v>
      </c>
      <c r="CH75" s="96">
        <v>23462.600000000006</v>
      </c>
      <c r="CI75" s="96">
        <v>29122.600000000006</v>
      </c>
      <c r="CJ75" s="96">
        <v>160935.59999999986</v>
      </c>
      <c r="CK75" s="96">
        <v>84513.900000000023</v>
      </c>
      <c r="CL75" s="96">
        <v>74785.899999999907</v>
      </c>
      <c r="CM75" s="96">
        <v>699.90000000000055</v>
      </c>
      <c r="CN75" s="96">
        <v>935.90000000000055</v>
      </c>
      <c r="CO75" s="96">
        <v>45562.299999999988</v>
      </c>
      <c r="CP75" s="96">
        <v>45249.299999999988</v>
      </c>
      <c r="CQ75" s="96">
        <v>313</v>
      </c>
      <c r="CR75" s="96">
        <v>60663.200000000012</v>
      </c>
      <c r="CS75" s="96">
        <v>24395.899999999994</v>
      </c>
      <c r="CT75" s="96">
        <v>36267.300000000017</v>
      </c>
      <c r="CU75" s="96">
        <v>4611.6000000000004</v>
      </c>
      <c r="CV75" s="96">
        <v>29175.5</v>
      </c>
      <c r="CW75" s="96">
        <v>0</v>
      </c>
      <c r="CX75" s="96">
        <v>2480.2000000000007</v>
      </c>
      <c r="CY75" s="96">
        <v>0</v>
      </c>
      <c r="CZ75" s="96">
        <v>0</v>
      </c>
      <c r="DA75" s="96">
        <v>-10082.400000000373</v>
      </c>
      <c r="DB75" s="96">
        <v>5018.4999999995343</v>
      </c>
      <c r="DC75" s="96">
        <v>-55644.700000000186</v>
      </c>
      <c r="DD75" s="96">
        <v>-0.25733408999999963</v>
      </c>
      <c r="DE75" s="96">
        <v>42572.89999999979</v>
      </c>
      <c r="DF75" s="96">
        <v>98217.599999999977</v>
      </c>
      <c r="DG75" s="96">
        <v>65376.100000000093</v>
      </c>
      <c r="DH75" s="96">
        <v>32841.5</v>
      </c>
    </row>
    <row r="76" spans="2:112" x14ac:dyDescent="0.25">
      <c r="B76">
        <v>2012</v>
      </c>
      <c r="C76">
        <v>1</v>
      </c>
      <c r="D76" t="s">
        <v>571</v>
      </c>
      <c r="E76" s="3">
        <v>40909</v>
      </c>
      <c r="F76" s="96">
        <v>233599.9</v>
      </c>
      <c r="G76" s="96">
        <v>233599.9</v>
      </c>
      <c r="H76" s="96">
        <v>227157.1</v>
      </c>
      <c r="I76" s="96">
        <v>68648</v>
      </c>
      <c r="J76" s="96">
        <v>11640.1</v>
      </c>
      <c r="K76" s="96">
        <v>288.10000000000002</v>
      </c>
      <c r="L76" s="96">
        <v>44343.1</v>
      </c>
      <c r="M76" s="96">
        <v>12376.7</v>
      </c>
      <c r="N76" s="96">
        <v>44646.7</v>
      </c>
      <c r="O76" s="96">
        <v>60501.1</v>
      </c>
      <c r="P76" s="96">
        <v>3089.5</v>
      </c>
      <c r="Q76" s="96">
        <v>50271.8</v>
      </c>
      <c r="R76" s="96">
        <v>6442.8</v>
      </c>
      <c r="S76" s="96">
        <v>5418.9</v>
      </c>
      <c r="T76" s="96">
        <v>993.3</v>
      </c>
      <c r="U76" s="96">
        <v>30.6</v>
      </c>
      <c r="V76" s="96">
        <v>0</v>
      </c>
      <c r="W76" s="96">
        <v>403317.3</v>
      </c>
      <c r="X76" s="96">
        <v>384193.5</v>
      </c>
      <c r="Y76" s="96">
        <v>194038.9</v>
      </c>
      <c r="Z76" s="96">
        <v>177831.2</v>
      </c>
      <c r="AA76" s="96">
        <v>16207.7</v>
      </c>
      <c r="AB76" s="96">
        <v>2461.6999999999998</v>
      </c>
      <c r="AC76" s="96">
        <v>143167.20000000001</v>
      </c>
      <c r="AD76" s="96">
        <v>42480.3</v>
      </c>
      <c r="AE76" s="96">
        <v>100015.4</v>
      </c>
      <c r="AF76" s="96">
        <v>671.5</v>
      </c>
      <c r="AG76" s="96">
        <v>0</v>
      </c>
      <c r="AH76" s="96">
        <v>44525.7</v>
      </c>
      <c r="AI76" s="96">
        <v>26879</v>
      </c>
      <c r="AJ76" s="96">
        <v>17646.7</v>
      </c>
      <c r="AK76" s="96">
        <v>19123.8</v>
      </c>
      <c r="AL76" s="96">
        <v>1681.9</v>
      </c>
      <c r="AM76" s="96">
        <v>17441.900000000001</v>
      </c>
      <c r="AN76" s="96">
        <v>103.5</v>
      </c>
      <c r="AO76" s="96">
        <v>17338.400000000001</v>
      </c>
      <c r="AP76" s="96">
        <v>0</v>
      </c>
      <c r="AQ76" s="96">
        <v>0</v>
      </c>
      <c r="AR76" s="96">
        <v>0</v>
      </c>
      <c r="AS76" s="96">
        <v>0</v>
      </c>
      <c r="AT76" s="96">
        <v>-125191.69999999998</v>
      </c>
      <c r="AU76" s="96">
        <v>-150593.60000000001</v>
      </c>
      <c r="AV76" s="96">
        <v>-169717.4</v>
      </c>
      <c r="AW76" s="96">
        <v>-0.71451328000000003</v>
      </c>
      <c r="AX76" s="96">
        <v>0</v>
      </c>
      <c r="AY76" s="96">
        <v>169717.4</v>
      </c>
      <c r="AZ76" s="96">
        <v>303604.09999999998</v>
      </c>
      <c r="BA76" s="96">
        <v>-133886.70000000001</v>
      </c>
      <c r="BB76" s="96">
        <v>237528.68526110527</v>
      </c>
      <c r="BC76" s="96">
        <v>4628758</v>
      </c>
      <c r="BI76">
        <v>2012</v>
      </c>
      <c r="BJ76">
        <v>1</v>
      </c>
      <c r="BK76" t="s">
        <v>571</v>
      </c>
      <c r="BL76" s="3">
        <v>40909</v>
      </c>
      <c r="BM76" s="96">
        <v>233599.9</v>
      </c>
      <c r="BN76" s="96">
        <v>233599.9</v>
      </c>
      <c r="BO76" s="96">
        <v>227157.1</v>
      </c>
      <c r="BP76" s="96">
        <v>68648</v>
      </c>
      <c r="BQ76" s="96">
        <v>11640.1</v>
      </c>
      <c r="BR76" s="96">
        <v>288.10000000000002</v>
      </c>
      <c r="BS76" s="96">
        <v>44343.1</v>
      </c>
      <c r="BT76" s="96">
        <v>12376.7</v>
      </c>
      <c r="BU76" s="96">
        <v>44646.7</v>
      </c>
      <c r="BV76" s="96">
        <v>60501.1</v>
      </c>
      <c r="BW76" s="96">
        <v>3089.5</v>
      </c>
      <c r="BX76" s="96">
        <v>50271.8</v>
      </c>
      <c r="BY76" s="96">
        <v>6442.8</v>
      </c>
      <c r="BZ76" s="96">
        <v>5418.9</v>
      </c>
      <c r="CA76" s="96">
        <v>993.3</v>
      </c>
      <c r="CB76" s="96">
        <v>30.6</v>
      </c>
      <c r="CC76" s="96">
        <v>0</v>
      </c>
      <c r="CD76" s="96">
        <v>403317.3</v>
      </c>
      <c r="CE76" s="96">
        <v>384193.5</v>
      </c>
      <c r="CF76" s="96">
        <v>194038.9</v>
      </c>
      <c r="CG76" s="96">
        <v>177831.2</v>
      </c>
      <c r="CH76" s="96">
        <v>16207.7</v>
      </c>
      <c r="CI76" s="96">
        <v>2461.6999999999998</v>
      </c>
      <c r="CJ76" s="96">
        <v>143167.20000000001</v>
      </c>
      <c r="CK76" s="96">
        <v>42480.3</v>
      </c>
      <c r="CL76" s="96">
        <v>100015.4</v>
      </c>
      <c r="CM76" s="96">
        <v>671.5</v>
      </c>
      <c r="CN76" s="96">
        <v>0</v>
      </c>
      <c r="CO76" s="96">
        <v>44525.7</v>
      </c>
      <c r="CP76" s="96">
        <v>26879</v>
      </c>
      <c r="CQ76" s="96">
        <v>17646.7</v>
      </c>
      <c r="CR76" s="96">
        <v>19123.8</v>
      </c>
      <c r="CS76" s="96">
        <v>1681.9</v>
      </c>
      <c r="CT76" s="96">
        <v>17441.900000000001</v>
      </c>
      <c r="CU76" s="96">
        <v>103.5</v>
      </c>
      <c r="CV76" s="96">
        <v>17338.400000000001</v>
      </c>
      <c r="CW76" s="96">
        <v>0</v>
      </c>
      <c r="CX76" s="96">
        <v>0</v>
      </c>
      <c r="CY76" s="96">
        <v>0</v>
      </c>
      <c r="CZ76" s="96">
        <v>0</v>
      </c>
      <c r="DA76" s="96">
        <v>-125191.69999999998</v>
      </c>
      <c r="DB76" s="96">
        <v>-150593.60000000001</v>
      </c>
      <c r="DC76" s="96">
        <v>-169717.4</v>
      </c>
      <c r="DD76" s="96">
        <v>-0.71451328000000003</v>
      </c>
      <c r="DE76" s="96">
        <v>0</v>
      </c>
      <c r="DF76" s="96">
        <v>169717.4</v>
      </c>
      <c r="DG76" s="96">
        <v>303604.09999999998</v>
      </c>
      <c r="DH76" s="96">
        <v>-133886.70000000001</v>
      </c>
    </row>
    <row r="77" spans="2:112" x14ac:dyDescent="0.25">
      <c r="B77">
        <v>2012</v>
      </c>
      <c r="C77">
        <v>2</v>
      </c>
      <c r="D77" t="s">
        <v>572</v>
      </c>
      <c r="E77" s="3">
        <v>40940</v>
      </c>
      <c r="F77" s="96">
        <v>426034.2</v>
      </c>
      <c r="G77" s="96">
        <v>426004.2</v>
      </c>
      <c r="H77" s="96">
        <v>412570.3</v>
      </c>
      <c r="I77" s="96">
        <v>134637.40000000002</v>
      </c>
      <c r="J77" s="96">
        <v>23194.5</v>
      </c>
      <c r="K77" s="96">
        <v>565.6</v>
      </c>
      <c r="L77" s="96">
        <v>85971.6</v>
      </c>
      <c r="M77" s="96">
        <v>24905.7</v>
      </c>
      <c r="N77" s="96">
        <v>80850.600000000006</v>
      </c>
      <c r="O77" s="96">
        <v>109331.1</v>
      </c>
      <c r="P77" s="96">
        <v>5054</v>
      </c>
      <c r="Q77" s="96">
        <v>82697.2</v>
      </c>
      <c r="R77" s="96">
        <v>13433.900000000001</v>
      </c>
      <c r="S77" s="96">
        <v>11246.1</v>
      </c>
      <c r="T77" s="96">
        <v>2094.8000000000002</v>
      </c>
      <c r="U77" s="96">
        <v>93</v>
      </c>
      <c r="V77" s="96">
        <v>30</v>
      </c>
      <c r="W77" s="96">
        <v>698573</v>
      </c>
      <c r="X77" s="96">
        <v>659561.5</v>
      </c>
      <c r="Y77" s="96">
        <v>318006</v>
      </c>
      <c r="Z77" s="96">
        <v>266654.2</v>
      </c>
      <c r="AA77" s="96">
        <v>51351.8</v>
      </c>
      <c r="AB77" s="96">
        <v>10201.1</v>
      </c>
      <c r="AC77" s="96">
        <v>273553.90000000002</v>
      </c>
      <c r="AD77" s="96">
        <v>87067.199999999997</v>
      </c>
      <c r="AE77" s="96">
        <v>185564</v>
      </c>
      <c r="AF77" s="96">
        <v>845.8</v>
      </c>
      <c r="AG77" s="96">
        <v>76.900000000000006</v>
      </c>
      <c r="AH77" s="96">
        <v>57800.5</v>
      </c>
      <c r="AI77" s="96">
        <v>39994.5</v>
      </c>
      <c r="AJ77" s="96">
        <v>17806</v>
      </c>
      <c r="AK77" s="96">
        <v>39011.5</v>
      </c>
      <c r="AL77" s="96">
        <v>3668.3</v>
      </c>
      <c r="AM77" s="96">
        <v>35343.199999999997</v>
      </c>
      <c r="AN77" s="96">
        <v>238</v>
      </c>
      <c r="AO77" s="96">
        <v>34130.800000000003</v>
      </c>
      <c r="AP77" s="96">
        <v>0</v>
      </c>
      <c r="AQ77" s="96">
        <v>974.4</v>
      </c>
      <c r="AR77" s="96">
        <v>0</v>
      </c>
      <c r="AS77" s="96">
        <v>0</v>
      </c>
      <c r="AT77" s="96">
        <v>-214738.3</v>
      </c>
      <c r="AU77" s="96">
        <v>-233557.3</v>
      </c>
      <c r="AV77" s="96">
        <v>-272538.8</v>
      </c>
      <c r="AW77" s="96">
        <v>-1.1473932</v>
      </c>
      <c r="AX77" s="96">
        <v>-0.20000000001164153</v>
      </c>
      <c r="AY77" s="96">
        <v>272538.59999999998</v>
      </c>
      <c r="AZ77" s="96">
        <v>139009</v>
      </c>
      <c r="BA77" s="96">
        <v>133529.60000000001</v>
      </c>
      <c r="BB77" s="96">
        <v>237528.68676579223</v>
      </c>
      <c r="BC77" s="96">
        <v>4633554</v>
      </c>
      <c r="BI77">
        <v>2012</v>
      </c>
      <c r="BJ77">
        <v>2</v>
      </c>
      <c r="BK77" t="s">
        <v>572</v>
      </c>
      <c r="BL77" s="3">
        <v>40940</v>
      </c>
      <c r="BM77" s="96">
        <v>192434.30000000002</v>
      </c>
      <c r="BN77" s="96">
        <v>192404.30000000002</v>
      </c>
      <c r="BO77" s="96">
        <v>185413.19999999998</v>
      </c>
      <c r="BP77" s="96">
        <v>65989.400000000023</v>
      </c>
      <c r="BQ77" s="96">
        <v>11554.4</v>
      </c>
      <c r="BR77" s="96">
        <v>277.5</v>
      </c>
      <c r="BS77" s="96">
        <v>41628.500000000007</v>
      </c>
      <c r="BT77" s="96">
        <v>12529</v>
      </c>
      <c r="BU77" s="96">
        <v>36203.900000000009</v>
      </c>
      <c r="BV77" s="96">
        <v>48830.000000000007</v>
      </c>
      <c r="BW77" s="96">
        <v>1964.5</v>
      </c>
      <c r="BX77" s="96">
        <v>32425.399999999994</v>
      </c>
      <c r="BY77" s="96">
        <v>6991.1000000000013</v>
      </c>
      <c r="BZ77" s="96">
        <v>5827.2000000000007</v>
      </c>
      <c r="CA77" s="96">
        <v>1101.5000000000002</v>
      </c>
      <c r="CB77" s="96">
        <v>62.4</v>
      </c>
      <c r="CC77" s="96">
        <v>30</v>
      </c>
      <c r="CD77" s="96">
        <v>295255.7</v>
      </c>
      <c r="CE77" s="96">
        <v>275368</v>
      </c>
      <c r="CF77" s="96">
        <v>123967.1</v>
      </c>
      <c r="CG77" s="96">
        <v>88823</v>
      </c>
      <c r="CH77" s="96">
        <v>35144.100000000006</v>
      </c>
      <c r="CI77" s="96">
        <v>7739.4000000000005</v>
      </c>
      <c r="CJ77" s="96">
        <v>130386.70000000001</v>
      </c>
      <c r="CK77" s="96">
        <v>44586.899999999994</v>
      </c>
      <c r="CL77" s="96">
        <v>85548.6</v>
      </c>
      <c r="CM77" s="96">
        <v>174.29999999999995</v>
      </c>
      <c r="CN77" s="96">
        <v>76.900000000000006</v>
      </c>
      <c r="CO77" s="96">
        <v>13274.800000000003</v>
      </c>
      <c r="CP77" s="96">
        <v>13115.5</v>
      </c>
      <c r="CQ77" s="96">
        <v>159.29999999999927</v>
      </c>
      <c r="CR77" s="96">
        <v>19887.7</v>
      </c>
      <c r="CS77" s="96">
        <v>1986.4</v>
      </c>
      <c r="CT77" s="96">
        <v>17901.299999999996</v>
      </c>
      <c r="CU77" s="96">
        <v>134.5</v>
      </c>
      <c r="CV77" s="96">
        <v>16792.400000000001</v>
      </c>
      <c r="CW77" s="96">
        <v>0</v>
      </c>
      <c r="CX77" s="96">
        <v>974.4</v>
      </c>
      <c r="CY77" s="96">
        <v>0</v>
      </c>
      <c r="CZ77" s="96">
        <v>0</v>
      </c>
      <c r="DA77" s="96">
        <v>-89546.6</v>
      </c>
      <c r="DB77" s="96">
        <v>-82963.699999999983</v>
      </c>
      <c r="DC77" s="96">
        <v>-102821.4</v>
      </c>
      <c r="DD77" s="96">
        <v>-0.43287991999999997</v>
      </c>
      <c r="DE77" s="96">
        <v>-0.20000000001164153</v>
      </c>
      <c r="DF77" s="96">
        <v>102821.19999999998</v>
      </c>
      <c r="DG77" s="96">
        <v>-164595.09999999998</v>
      </c>
      <c r="DH77" s="96">
        <v>267416.30000000005</v>
      </c>
    </row>
    <row r="78" spans="2:112" x14ac:dyDescent="0.25">
      <c r="B78">
        <v>2012</v>
      </c>
      <c r="C78">
        <v>3</v>
      </c>
      <c r="D78" t="s">
        <v>573</v>
      </c>
      <c r="E78" s="3">
        <v>40969</v>
      </c>
      <c r="F78" s="96">
        <v>756791.2</v>
      </c>
      <c r="G78" s="96">
        <v>756761.2</v>
      </c>
      <c r="H78" s="96">
        <v>718188.8</v>
      </c>
      <c r="I78" s="96">
        <v>213951.4</v>
      </c>
      <c r="J78" s="96">
        <v>35167.9</v>
      </c>
      <c r="K78" s="96">
        <v>861.7</v>
      </c>
      <c r="L78" s="96">
        <v>134918.9</v>
      </c>
      <c r="M78" s="96">
        <v>43002.9</v>
      </c>
      <c r="N78" s="96">
        <v>213637</v>
      </c>
      <c r="O78" s="96">
        <v>158509.79999999999</v>
      </c>
      <c r="P78" s="96">
        <v>7514.4</v>
      </c>
      <c r="Q78" s="96">
        <v>124576.2</v>
      </c>
      <c r="R78" s="96">
        <v>38572.400000000001</v>
      </c>
      <c r="S78" s="96">
        <v>17066.2</v>
      </c>
      <c r="T78" s="96">
        <v>3480.4</v>
      </c>
      <c r="U78" s="96">
        <v>18025.8</v>
      </c>
      <c r="V78" s="96">
        <v>30</v>
      </c>
      <c r="W78" s="96">
        <v>1072226.8999999999</v>
      </c>
      <c r="X78" s="96">
        <v>1019182.3</v>
      </c>
      <c r="Y78" s="96">
        <v>439292</v>
      </c>
      <c r="Z78" s="96">
        <v>363413.1</v>
      </c>
      <c r="AA78" s="96">
        <v>75878.899999999994</v>
      </c>
      <c r="AB78" s="96">
        <v>18811.599999999999</v>
      </c>
      <c r="AC78" s="96">
        <v>405100.3</v>
      </c>
      <c r="AD78" s="96">
        <v>132382.1</v>
      </c>
      <c r="AE78" s="96">
        <v>270927.59999999998</v>
      </c>
      <c r="AF78" s="96">
        <v>1002.2</v>
      </c>
      <c r="AG78" s="96">
        <v>788.4</v>
      </c>
      <c r="AH78" s="96">
        <v>155978.4</v>
      </c>
      <c r="AI78" s="96">
        <v>133638.70000000001</v>
      </c>
      <c r="AJ78" s="96">
        <v>22339.7</v>
      </c>
      <c r="AK78" s="96">
        <v>53044.6</v>
      </c>
      <c r="AL78" s="96">
        <v>6208.1</v>
      </c>
      <c r="AM78" s="96">
        <v>46836.5</v>
      </c>
      <c r="AN78" s="96">
        <v>360.1</v>
      </c>
      <c r="AO78" s="96">
        <v>44579.7</v>
      </c>
      <c r="AP78" s="96">
        <v>0</v>
      </c>
      <c r="AQ78" s="96">
        <v>1896.7</v>
      </c>
      <c r="AR78" s="96">
        <v>0</v>
      </c>
      <c r="AS78" s="96">
        <v>0</v>
      </c>
      <c r="AT78" s="96">
        <v>-159457.29999999993</v>
      </c>
      <c r="AU78" s="96">
        <v>-262421.10000000009</v>
      </c>
      <c r="AV78" s="96">
        <v>-315435.69999999995</v>
      </c>
      <c r="AW78" s="96">
        <v>-1.32798992</v>
      </c>
      <c r="AX78" s="96">
        <v>-39418.699999999953</v>
      </c>
      <c r="AY78" s="96">
        <v>276017</v>
      </c>
      <c r="AZ78" s="96">
        <v>413052</v>
      </c>
      <c r="BA78" s="96">
        <v>-137035</v>
      </c>
      <c r="BB78" s="96">
        <v>237528.68545869683</v>
      </c>
      <c r="BC78" s="96">
        <v>4638273</v>
      </c>
      <c r="BI78">
        <v>2012</v>
      </c>
      <c r="BJ78">
        <v>3</v>
      </c>
      <c r="BK78" t="s">
        <v>573</v>
      </c>
      <c r="BL78" s="3">
        <v>40969</v>
      </c>
      <c r="BM78" s="96">
        <v>330756.99999999994</v>
      </c>
      <c r="BN78" s="96">
        <v>330756.99999999994</v>
      </c>
      <c r="BO78" s="96">
        <v>305618.50000000006</v>
      </c>
      <c r="BP78" s="96">
        <v>79313.999999999971</v>
      </c>
      <c r="BQ78" s="96">
        <v>11973.400000000001</v>
      </c>
      <c r="BR78" s="96">
        <v>296.10000000000002</v>
      </c>
      <c r="BS78" s="96">
        <v>48947.299999999988</v>
      </c>
      <c r="BT78" s="96">
        <v>18097.2</v>
      </c>
      <c r="BU78" s="96">
        <v>132786.4</v>
      </c>
      <c r="BV78" s="96">
        <v>49178.699999999983</v>
      </c>
      <c r="BW78" s="96">
        <v>2460.3999999999996</v>
      </c>
      <c r="BX78" s="96">
        <v>41879</v>
      </c>
      <c r="BY78" s="96">
        <v>25138.5</v>
      </c>
      <c r="BZ78" s="96">
        <v>5820.1</v>
      </c>
      <c r="CA78" s="96">
        <v>1385.6</v>
      </c>
      <c r="CB78" s="96">
        <v>17932.8</v>
      </c>
      <c r="CC78" s="96">
        <v>0</v>
      </c>
      <c r="CD78" s="96">
        <v>373653.89999999991</v>
      </c>
      <c r="CE78" s="96">
        <v>359620.80000000005</v>
      </c>
      <c r="CF78" s="96">
        <v>121286</v>
      </c>
      <c r="CG78" s="96">
        <v>96758.899999999965</v>
      </c>
      <c r="CH78" s="96">
        <v>24527.099999999991</v>
      </c>
      <c r="CI78" s="96">
        <v>8610.4999999999982</v>
      </c>
      <c r="CJ78" s="96">
        <v>131546.39999999997</v>
      </c>
      <c r="CK78" s="96">
        <v>45314.900000000009</v>
      </c>
      <c r="CL78" s="96">
        <v>85363.599999999977</v>
      </c>
      <c r="CM78" s="96">
        <v>156.40000000000009</v>
      </c>
      <c r="CN78" s="96">
        <v>711.5</v>
      </c>
      <c r="CO78" s="96">
        <v>98177.9</v>
      </c>
      <c r="CP78" s="96">
        <v>93644.200000000012</v>
      </c>
      <c r="CQ78" s="96">
        <v>4533.7000000000007</v>
      </c>
      <c r="CR78" s="96">
        <v>14033.099999999999</v>
      </c>
      <c r="CS78" s="96">
        <v>2539.8000000000002</v>
      </c>
      <c r="CT78" s="96">
        <v>11493.300000000003</v>
      </c>
      <c r="CU78" s="96">
        <v>122.10000000000002</v>
      </c>
      <c r="CV78" s="96">
        <v>10448.899999999994</v>
      </c>
      <c r="CW78" s="96">
        <v>0</v>
      </c>
      <c r="CX78" s="96">
        <v>922.30000000000007</v>
      </c>
      <c r="CY78" s="96">
        <v>0</v>
      </c>
      <c r="CZ78" s="96">
        <v>0</v>
      </c>
      <c r="DA78" s="96">
        <v>55281.000000000058</v>
      </c>
      <c r="DB78" s="96">
        <v>-28863.800000000105</v>
      </c>
      <c r="DC78" s="96">
        <v>-42896.899999999965</v>
      </c>
      <c r="DD78" s="96">
        <v>-0.18059672000000004</v>
      </c>
      <c r="DE78" s="96">
        <v>-39418.499999999942</v>
      </c>
      <c r="DF78" s="96">
        <v>3478.4000000000233</v>
      </c>
      <c r="DG78" s="96">
        <v>274043</v>
      </c>
      <c r="DH78" s="96">
        <v>-270564.59999999998</v>
      </c>
    </row>
    <row r="79" spans="2:112" x14ac:dyDescent="0.25">
      <c r="B79">
        <v>2012</v>
      </c>
      <c r="C79">
        <v>4</v>
      </c>
      <c r="D79" t="s">
        <v>574</v>
      </c>
      <c r="E79" s="3">
        <v>41000</v>
      </c>
      <c r="F79" s="96">
        <v>984286.9</v>
      </c>
      <c r="G79" s="96">
        <v>984256.9</v>
      </c>
      <c r="H79" s="96">
        <v>928777.7</v>
      </c>
      <c r="I79" s="96">
        <v>275177.40000000002</v>
      </c>
      <c r="J79" s="96">
        <v>45075.5</v>
      </c>
      <c r="K79" s="96">
        <v>1137.8</v>
      </c>
      <c r="L79" s="96">
        <v>173645.7</v>
      </c>
      <c r="M79" s="96">
        <v>55318.400000000001</v>
      </c>
      <c r="N79" s="96">
        <v>265704.09999999998</v>
      </c>
      <c r="O79" s="96">
        <v>207560</v>
      </c>
      <c r="P79" s="96">
        <v>13040.6</v>
      </c>
      <c r="Q79" s="96">
        <v>167295.6</v>
      </c>
      <c r="R79" s="96">
        <v>55479.199999999997</v>
      </c>
      <c r="S79" s="96">
        <v>23310.2</v>
      </c>
      <c r="T79" s="96">
        <v>4643.2</v>
      </c>
      <c r="U79" s="96">
        <v>27525.8</v>
      </c>
      <c r="V79" s="96">
        <v>30</v>
      </c>
      <c r="W79" s="96">
        <v>1351424.1000001</v>
      </c>
      <c r="X79" s="96">
        <v>1290211</v>
      </c>
      <c r="Y79" s="96">
        <v>556356.19999999995</v>
      </c>
      <c r="Z79" s="96">
        <v>461440.5</v>
      </c>
      <c r="AA79" s="96">
        <v>94915.7</v>
      </c>
      <c r="AB79" s="96">
        <v>31178.6</v>
      </c>
      <c r="AC79" s="96">
        <v>535617.1</v>
      </c>
      <c r="AD79" s="96">
        <v>177997.1</v>
      </c>
      <c r="AE79" s="96">
        <v>355203.5</v>
      </c>
      <c r="AF79" s="96">
        <v>1628.1</v>
      </c>
      <c r="AG79" s="96">
        <v>788.4</v>
      </c>
      <c r="AH79" s="96">
        <v>167059.1</v>
      </c>
      <c r="AI79" s="96">
        <v>142067.79999999999</v>
      </c>
      <c r="AJ79" s="96">
        <v>24991.3</v>
      </c>
      <c r="AK79" s="96">
        <v>61213.100000099999</v>
      </c>
      <c r="AL79" s="96">
        <v>8088.1</v>
      </c>
      <c r="AM79" s="96">
        <v>53125.000000100001</v>
      </c>
      <c r="AN79" s="96">
        <v>521.20000000000005</v>
      </c>
      <c r="AO79" s="96">
        <v>50329.1</v>
      </c>
      <c r="AP79" s="96">
        <v>9.9999999999999995E-8</v>
      </c>
      <c r="AQ79" s="96">
        <v>2274.6999999999998</v>
      </c>
      <c r="AR79" s="96">
        <v>0</v>
      </c>
      <c r="AS79" s="96">
        <v>0</v>
      </c>
      <c r="AT79" s="96">
        <v>-200078.10000009986</v>
      </c>
      <c r="AU79" s="96">
        <v>-305954.09999999998</v>
      </c>
      <c r="AV79" s="96">
        <v>-367137.20000009995</v>
      </c>
      <c r="AW79" s="96">
        <v>-1.5456541500000001</v>
      </c>
      <c r="AX79" s="96">
        <v>9.9999900034163147E-2</v>
      </c>
      <c r="AY79" s="96">
        <v>367137.3</v>
      </c>
      <c r="AZ79" s="96">
        <v>506360.3</v>
      </c>
      <c r="BA79" s="96">
        <v>-139223</v>
      </c>
      <c r="BB79" s="96">
        <v>237528.68647886071</v>
      </c>
      <c r="BC79" s="96">
        <v>4642616</v>
      </c>
      <c r="BI79">
        <v>2012</v>
      </c>
      <c r="BJ79">
        <v>4</v>
      </c>
      <c r="BK79" t="s">
        <v>574</v>
      </c>
      <c r="BL79" s="3">
        <v>41000</v>
      </c>
      <c r="BM79" s="96">
        <v>227495.70000000007</v>
      </c>
      <c r="BN79" s="96">
        <v>227495.70000000007</v>
      </c>
      <c r="BO79" s="96">
        <v>210588.89999999991</v>
      </c>
      <c r="BP79" s="96">
        <v>61226.000000000029</v>
      </c>
      <c r="BQ79" s="96">
        <v>9907.5999999999985</v>
      </c>
      <c r="BR79" s="96">
        <v>276.09999999999991</v>
      </c>
      <c r="BS79" s="96">
        <v>38726.800000000017</v>
      </c>
      <c r="BT79" s="96">
        <v>12315.5</v>
      </c>
      <c r="BU79" s="96">
        <v>52067.099999999977</v>
      </c>
      <c r="BV79" s="96">
        <v>49050.200000000012</v>
      </c>
      <c r="BW79" s="96">
        <v>5526.2000000000007</v>
      </c>
      <c r="BX79" s="96">
        <v>42719.400000000009</v>
      </c>
      <c r="BY79" s="96">
        <v>16906.799999999996</v>
      </c>
      <c r="BZ79" s="96">
        <v>6244</v>
      </c>
      <c r="CA79" s="96">
        <v>1162.7999999999997</v>
      </c>
      <c r="CB79" s="96">
        <v>9500</v>
      </c>
      <c r="CC79" s="96">
        <v>0</v>
      </c>
      <c r="CD79" s="96">
        <v>279197.20000010007</v>
      </c>
      <c r="CE79" s="96">
        <v>271028.69999999995</v>
      </c>
      <c r="CF79" s="96">
        <v>117064.19999999995</v>
      </c>
      <c r="CG79" s="96">
        <v>98027.400000000023</v>
      </c>
      <c r="CH79" s="96">
        <v>19036.800000000003</v>
      </c>
      <c r="CI79" s="96">
        <v>12367</v>
      </c>
      <c r="CJ79" s="96">
        <v>130516.79999999999</v>
      </c>
      <c r="CK79" s="96">
        <v>45615</v>
      </c>
      <c r="CL79" s="96">
        <v>84275.900000000023</v>
      </c>
      <c r="CM79" s="96">
        <v>625.89999999999986</v>
      </c>
      <c r="CN79" s="96">
        <v>0</v>
      </c>
      <c r="CO79" s="96">
        <v>11080.700000000012</v>
      </c>
      <c r="CP79" s="96">
        <v>8429.0999999999767</v>
      </c>
      <c r="CQ79" s="96">
        <v>2651.5999999999985</v>
      </c>
      <c r="CR79" s="96">
        <v>8168.5000001000008</v>
      </c>
      <c r="CS79" s="96">
        <v>1880</v>
      </c>
      <c r="CT79" s="96">
        <v>6288.5000001000008</v>
      </c>
      <c r="CU79" s="96">
        <v>161.10000000000002</v>
      </c>
      <c r="CV79" s="96">
        <v>5749.4000000000015</v>
      </c>
      <c r="CW79" s="96">
        <v>9.9999999999999995E-8</v>
      </c>
      <c r="CX79" s="96">
        <v>377.99999999999977</v>
      </c>
      <c r="CY79" s="96">
        <v>0</v>
      </c>
      <c r="CZ79" s="96">
        <v>0</v>
      </c>
      <c r="DA79" s="96">
        <v>-40620.800000099931</v>
      </c>
      <c r="DB79" s="96">
        <v>-43532.999999999884</v>
      </c>
      <c r="DC79" s="96">
        <v>-51701.500000100001</v>
      </c>
      <c r="DD79" s="96">
        <v>-0.21766423000000001</v>
      </c>
      <c r="DE79" s="96">
        <v>39418.799999899988</v>
      </c>
      <c r="DF79" s="96">
        <v>91120.299999999988</v>
      </c>
      <c r="DG79" s="96">
        <v>93308.299999999988</v>
      </c>
      <c r="DH79" s="96">
        <v>-2188</v>
      </c>
    </row>
    <row r="80" spans="2:112" x14ac:dyDescent="0.25">
      <c r="B80">
        <v>2012</v>
      </c>
      <c r="C80">
        <v>5</v>
      </c>
      <c r="D80" t="s">
        <v>575</v>
      </c>
      <c r="E80" s="3">
        <v>41030</v>
      </c>
      <c r="F80" s="96">
        <v>1234316.6000000001</v>
      </c>
      <c r="G80" s="96">
        <v>1234286.6000000001</v>
      </c>
      <c r="H80" s="96">
        <v>1149376.6000000001</v>
      </c>
      <c r="I80" s="96">
        <v>347430.19999999995</v>
      </c>
      <c r="J80" s="96">
        <v>57646.9</v>
      </c>
      <c r="K80" s="96">
        <v>1576.7</v>
      </c>
      <c r="L80" s="96">
        <v>219223.3</v>
      </c>
      <c r="M80" s="96">
        <v>68983.3</v>
      </c>
      <c r="N80" s="96">
        <v>298717.90000000002</v>
      </c>
      <c r="O80" s="96">
        <v>252084.6</v>
      </c>
      <c r="P80" s="96">
        <v>14995</v>
      </c>
      <c r="Q80" s="96">
        <v>236148.9</v>
      </c>
      <c r="R80" s="96">
        <v>84910</v>
      </c>
      <c r="S80" s="96">
        <v>29372.799999999999</v>
      </c>
      <c r="T80" s="96">
        <v>5811</v>
      </c>
      <c r="U80" s="96">
        <v>49726.2</v>
      </c>
      <c r="V80" s="96">
        <v>30</v>
      </c>
      <c r="W80" s="96">
        <v>1660537.20000001</v>
      </c>
      <c r="X80" s="96">
        <v>1572213</v>
      </c>
      <c r="Y80" s="96">
        <v>674848.3</v>
      </c>
      <c r="Z80" s="96">
        <v>558794</v>
      </c>
      <c r="AA80" s="96">
        <v>116054.3</v>
      </c>
      <c r="AB80" s="96">
        <v>42639.3</v>
      </c>
      <c r="AC80" s="96">
        <v>668870.30000000005</v>
      </c>
      <c r="AD80" s="96">
        <v>224547.20000000001</v>
      </c>
      <c r="AE80" s="96">
        <v>440970.7</v>
      </c>
      <c r="AF80" s="96">
        <v>1912.7</v>
      </c>
      <c r="AG80" s="96">
        <v>1439.7</v>
      </c>
      <c r="AH80" s="96">
        <v>185855.1</v>
      </c>
      <c r="AI80" s="96">
        <v>159892.9</v>
      </c>
      <c r="AJ80" s="96">
        <v>25962.2</v>
      </c>
      <c r="AK80" s="96">
        <v>88324.200000009994</v>
      </c>
      <c r="AL80" s="96">
        <v>12190.8</v>
      </c>
      <c r="AM80" s="96">
        <v>76133.400000010006</v>
      </c>
      <c r="AN80" s="96">
        <v>679.7</v>
      </c>
      <c r="AO80" s="96">
        <v>72693.7</v>
      </c>
      <c r="AP80" s="96">
        <v>1E-8</v>
      </c>
      <c r="AQ80" s="96">
        <v>2760</v>
      </c>
      <c r="AR80" s="96">
        <v>0</v>
      </c>
      <c r="AS80" s="96">
        <v>0</v>
      </c>
      <c r="AT80" s="96">
        <v>-240365.50000000978</v>
      </c>
      <c r="AU80" s="96">
        <v>-337926.39999999991</v>
      </c>
      <c r="AV80" s="96">
        <v>-426220.60000000987</v>
      </c>
      <c r="AW80" s="96">
        <v>-1.7943963199999999</v>
      </c>
      <c r="AX80" s="96">
        <v>9.9999990139622241E-2</v>
      </c>
      <c r="AY80" s="96">
        <v>426220.7</v>
      </c>
      <c r="AZ80" s="96">
        <v>564946.6</v>
      </c>
      <c r="BA80" s="96">
        <v>-138725.9</v>
      </c>
      <c r="BB80" s="96">
        <v>237528.68597056076</v>
      </c>
      <c r="BC80" s="96">
        <v>4648521</v>
      </c>
      <c r="BI80">
        <v>2012</v>
      </c>
      <c r="BJ80">
        <v>5</v>
      </c>
      <c r="BK80" t="s">
        <v>575</v>
      </c>
      <c r="BL80" s="3">
        <v>41030</v>
      </c>
      <c r="BM80" s="96">
        <v>250029.70000000007</v>
      </c>
      <c r="BN80" s="96">
        <v>250029.70000000007</v>
      </c>
      <c r="BO80" s="96">
        <v>220598.90000000014</v>
      </c>
      <c r="BP80" s="96">
        <v>72252.79999999993</v>
      </c>
      <c r="BQ80" s="96">
        <v>12571.400000000001</v>
      </c>
      <c r="BR80" s="96">
        <v>438.90000000000009</v>
      </c>
      <c r="BS80" s="96">
        <v>45577.599999999977</v>
      </c>
      <c r="BT80" s="96">
        <v>13664.900000000001</v>
      </c>
      <c r="BU80" s="96">
        <v>33013.800000000047</v>
      </c>
      <c r="BV80" s="96">
        <v>44524.600000000006</v>
      </c>
      <c r="BW80" s="96">
        <v>1954.3999999999996</v>
      </c>
      <c r="BX80" s="96">
        <v>68853.299999999988</v>
      </c>
      <c r="BY80" s="96">
        <v>29430.800000000003</v>
      </c>
      <c r="BZ80" s="96">
        <v>6062.5999999999985</v>
      </c>
      <c r="CA80" s="96">
        <v>1167.8000000000002</v>
      </c>
      <c r="CB80" s="96">
        <v>22200.399999999998</v>
      </c>
      <c r="CC80" s="96">
        <v>0</v>
      </c>
      <c r="CD80" s="96">
        <v>309113.09999990999</v>
      </c>
      <c r="CE80" s="96">
        <v>282002</v>
      </c>
      <c r="CF80" s="96">
        <v>118492.10000000009</v>
      </c>
      <c r="CG80" s="96">
        <v>97353.5</v>
      </c>
      <c r="CH80" s="96">
        <v>21138.600000000006</v>
      </c>
      <c r="CI80" s="96">
        <v>11460.700000000004</v>
      </c>
      <c r="CJ80" s="96">
        <v>133253.20000000007</v>
      </c>
      <c r="CK80" s="96">
        <v>46550.100000000006</v>
      </c>
      <c r="CL80" s="96">
        <v>85767.200000000012</v>
      </c>
      <c r="CM80" s="96">
        <v>284.60000000000014</v>
      </c>
      <c r="CN80" s="96">
        <v>651.30000000000007</v>
      </c>
      <c r="CO80" s="96">
        <v>18796</v>
      </c>
      <c r="CP80" s="96">
        <v>17825.100000000006</v>
      </c>
      <c r="CQ80" s="96">
        <v>970.90000000000146</v>
      </c>
      <c r="CR80" s="96">
        <v>27111.099999909995</v>
      </c>
      <c r="CS80" s="96">
        <v>4102.6999999999989</v>
      </c>
      <c r="CT80" s="96">
        <v>23008.399999910005</v>
      </c>
      <c r="CU80" s="96">
        <v>158.5</v>
      </c>
      <c r="CV80" s="96">
        <v>22364.6</v>
      </c>
      <c r="CW80" s="96">
        <v>-8.9999999999999999E-8</v>
      </c>
      <c r="CX80" s="96">
        <v>485.30000000000018</v>
      </c>
      <c r="CY80" s="96">
        <v>0</v>
      </c>
      <c r="CZ80" s="96">
        <v>0</v>
      </c>
      <c r="DA80" s="96">
        <v>-40287.399999909918</v>
      </c>
      <c r="DB80" s="96">
        <v>-31972.29999999993</v>
      </c>
      <c r="DC80" s="96">
        <v>-59083.399999909918</v>
      </c>
      <c r="DD80" s="96">
        <v>-0.24874216999999987</v>
      </c>
      <c r="DE80" s="96">
        <v>9.0105459094047546E-8</v>
      </c>
      <c r="DF80" s="96">
        <v>59083.400000000023</v>
      </c>
      <c r="DG80" s="96">
        <v>58586.299999999988</v>
      </c>
      <c r="DH80" s="96">
        <v>497.10000000000582</v>
      </c>
    </row>
    <row r="81" spans="2:112" x14ac:dyDescent="0.25">
      <c r="B81">
        <v>2012</v>
      </c>
      <c r="C81">
        <v>6</v>
      </c>
      <c r="D81" t="s">
        <v>576</v>
      </c>
      <c r="E81" s="3">
        <v>41061</v>
      </c>
      <c r="F81" s="96">
        <v>1543940</v>
      </c>
      <c r="G81" s="96">
        <v>1543910</v>
      </c>
      <c r="H81" s="96">
        <v>1425249.4</v>
      </c>
      <c r="I81" s="96">
        <v>412984.30000000005</v>
      </c>
      <c r="J81" s="96">
        <v>69397.8</v>
      </c>
      <c r="K81" s="96">
        <v>1880.1</v>
      </c>
      <c r="L81" s="96">
        <v>260518.2</v>
      </c>
      <c r="M81" s="96">
        <v>81188.2</v>
      </c>
      <c r="N81" s="96">
        <v>418855.6</v>
      </c>
      <c r="O81" s="96">
        <v>293928.59999999998</v>
      </c>
      <c r="P81" s="96">
        <v>15853.5</v>
      </c>
      <c r="Q81" s="96">
        <v>283627.40000000002</v>
      </c>
      <c r="R81" s="96">
        <v>118660.6</v>
      </c>
      <c r="S81" s="96">
        <v>35367.1</v>
      </c>
      <c r="T81" s="96">
        <v>7265.3</v>
      </c>
      <c r="U81" s="96">
        <v>76028.2</v>
      </c>
      <c r="V81" s="96">
        <v>30</v>
      </c>
      <c r="W81" s="96">
        <v>2029692.8000000101</v>
      </c>
      <c r="X81" s="96">
        <v>1897389.5</v>
      </c>
      <c r="Y81" s="96">
        <v>809216.6</v>
      </c>
      <c r="Z81" s="96">
        <v>672682.1</v>
      </c>
      <c r="AA81" s="96">
        <v>136534.5</v>
      </c>
      <c r="AB81" s="96">
        <v>53517.599999999999</v>
      </c>
      <c r="AC81" s="96">
        <v>794652.3</v>
      </c>
      <c r="AD81" s="96">
        <v>270670.2</v>
      </c>
      <c r="AE81" s="96">
        <v>520118.1</v>
      </c>
      <c r="AF81" s="96">
        <v>2130.5</v>
      </c>
      <c r="AG81" s="96">
        <v>1733.5</v>
      </c>
      <c r="AH81" s="96">
        <v>240003</v>
      </c>
      <c r="AI81" s="96">
        <v>213728.2</v>
      </c>
      <c r="AJ81" s="96">
        <v>26274.799999999999</v>
      </c>
      <c r="AK81" s="96">
        <v>132303.30000001</v>
      </c>
      <c r="AL81" s="96">
        <v>14826.4</v>
      </c>
      <c r="AM81" s="96">
        <v>117476.90000001001</v>
      </c>
      <c r="AN81" s="96">
        <v>7082.1</v>
      </c>
      <c r="AO81" s="96">
        <v>107598.1</v>
      </c>
      <c r="AP81" s="96">
        <v>1E-8</v>
      </c>
      <c r="AQ81" s="96">
        <v>2796.7</v>
      </c>
      <c r="AR81" s="96">
        <v>0</v>
      </c>
      <c r="AS81" s="96">
        <v>0</v>
      </c>
      <c r="AT81" s="96">
        <v>-245749.80000001006</v>
      </c>
      <c r="AU81" s="96">
        <v>-353479.5</v>
      </c>
      <c r="AV81" s="96">
        <v>-485752.80000001006</v>
      </c>
      <c r="AW81" s="96">
        <v>-2.0450279400000002</v>
      </c>
      <c r="AX81" s="96">
        <v>0.19999998994171619</v>
      </c>
      <c r="AY81" s="96">
        <v>485753</v>
      </c>
      <c r="AZ81" s="96">
        <v>626679</v>
      </c>
      <c r="BA81" s="96">
        <v>-140926</v>
      </c>
      <c r="BB81" s="96">
        <v>237528.68628289254</v>
      </c>
      <c r="BC81" s="96">
        <v>4651852</v>
      </c>
      <c r="BI81">
        <v>2012</v>
      </c>
      <c r="BJ81">
        <v>6</v>
      </c>
      <c r="BK81" t="s">
        <v>576</v>
      </c>
      <c r="BL81" s="3">
        <v>41061</v>
      </c>
      <c r="BM81" s="96">
        <v>309623.39999999991</v>
      </c>
      <c r="BN81" s="96">
        <v>309623.39999999991</v>
      </c>
      <c r="BO81" s="96">
        <v>275872.79999999981</v>
      </c>
      <c r="BP81" s="96">
        <v>65554.100000000093</v>
      </c>
      <c r="BQ81" s="96">
        <v>11750.900000000001</v>
      </c>
      <c r="BR81" s="96">
        <v>303.39999999999986</v>
      </c>
      <c r="BS81" s="96">
        <v>41294.900000000023</v>
      </c>
      <c r="BT81" s="96">
        <v>12204.899999999994</v>
      </c>
      <c r="BU81" s="96">
        <v>120137.69999999995</v>
      </c>
      <c r="BV81" s="96">
        <v>41843.999999999971</v>
      </c>
      <c r="BW81" s="96">
        <v>858.5</v>
      </c>
      <c r="BX81" s="96">
        <v>47478.500000000029</v>
      </c>
      <c r="BY81" s="96">
        <v>33750.600000000006</v>
      </c>
      <c r="BZ81" s="96">
        <v>5994.2999999999993</v>
      </c>
      <c r="CA81" s="96">
        <v>1454.3000000000002</v>
      </c>
      <c r="CB81" s="96">
        <v>26302</v>
      </c>
      <c r="CC81" s="96">
        <v>0</v>
      </c>
      <c r="CD81" s="96">
        <v>369155.60000000009</v>
      </c>
      <c r="CE81" s="96">
        <v>325176.5</v>
      </c>
      <c r="CF81" s="96">
        <v>134368.29999999993</v>
      </c>
      <c r="CG81" s="96">
        <v>113888.09999999998</v>
      </c>
      <c r="CH81" s="96">
        <v>20480.199999999997</v>
      </c>
      <c r="CI81" s="96">
        <v>10878.299999999996</v>
      </c>
      <c r="CJ81" s="96">
        <v>125782</v>
      </c>
      <c r="CK81" s="96">
        <v>46123</v>
      </c>
      <c r="CL81" s="96">
        <v>79147.399999999965</v>
      </c>
      <c r="CM81" s="96">
        <v>217.79999999999995</v>
      </c>
      <c r="CN81" s="96">
        <v>293.79999999999995</v>
      </c>
      <c r="CO81" s="96">
        <v>54147.899999999994</v>
      </c>
      <c r="CP81" s="96">
        <v>53835.300000000017</v>
      </c>
      <c r="CQ81" s="96">
        <v>312.59999999999854</v>
      </c>
      <c r="CR81" s="96">
        <v>43979.100000000006</v>
      </c>
      <c r="CS81" s="96">
        <v>2635.6000000000004</v>
      </c>
      <c r="CT81" s="96">
        <v>41343.5</v>
      </c>
      <c r="CU81" s="96">
        <v>6402.4000000000005</v>
      </c>
      <c r="CV81" s="96">
        <v>34904.400000000009</v>
      </c>
      <c r="CW81" s="96">
        <v>0</v>
      </c>
      <c r="CX81" s="96">
        <v>36.699999999999818</v>
      </c>
      <c r="CY81" s="96">
        <v>0</v>
      </c>
      <c r="CZ81" s="96">
        <v>0</v>
      </c>
      <c r="DA81" s="96">
        <v>-5384.3000000002794</v>
      </c>
      <c r="DB81" s="96">
        <v>-15553.100000000093</v>
      </c>
      <c r="DC81" s="96">
        <v>-59532.200000000186</v>
      </c>
      <c r="DD81" s="96">
        <v>-0.25063162000000028</v>
      </c>
      <c r="DE81" s="96">
        <v>9.9999999802093953E-2</v>
      </c>
      <c r="DF81" s="96">
        <v>59532.299999999988</v>
      </c>
      <c r="DG81" s="96">
        <v>61732.400000000023</v>
      </c>
      <c r="DH81" s="96">
        <v>-2200.1000000000058</v>
      </c>
    </row>
    <row r="82" spans="2:112" x14ac:dyDescent="0.25">
      <c r="B82">
        <v>2012</v>
      </c>
      <c r="C82">
        <v>7</v>
      </c>
      <c r="D82" t="s">
        <v>577</v>
      </c>
      <c r="E82" s="3">
        <v>41091</v>
      </c>
      <c r="F82" s="96">
        <v>1783278.1</v>
      </c>
      <c r="G82" s="96">
        <v>1783195.1</v>
      </c>
      <c r="H82" s="96">
        <v>1641099.6</v>
      </c>
      <c r="I82" s="96">
        <v>485138.9</v>
      </c>
      <c r="J82" s="96">
        <v>81930.600000000006</v>
      </c>
      <c r="K82" s="96">
        <v>2181.3000000000002</v>
      </c>
      <c r="L82" s="96">
        <v>306970.5</v>
      </c>
      <c r="M82" s="96">
        <v>94056.5</v>
      </c>
      <c r="N82" s="96">
        <v>470090.6</v>
      </c>
      <c r="O82" s="96">
        <v>343523</v>
      </c>
      <c r="P82" s="96">
        <v>16847.5</v>
      </c>
      <c r="Q82" s="96">
        <v>325499.59999999998</v>
      </c>
      <c r="R82" s="96">
        <v>142095.5</v>
      </c>
      <c r="S82" s="96">
        <v>41380.6</v>
      </c>
      <c r="T82" s="96">
        <v>9467</v>
      </c>
      <c r="U82" s="96">
        <v>91247.9</v>
      </c>
      <c r="V82" s="96">
        <v>83</v>
      </c>
      <c r="W82" s="96">
        <v>2352227.7000000998</v>
      </c>
      <c r="X82" s="96">
        <v>2200944.9</v>
      </c>
      <c r="Y82" s="96">
        <v>923657.7</v>
      </c>
      <c r="Z82" s="96">
        <v>769295.4</v>
      </c>
      <c r="AA82" s="96">
        <v>154362.29999999999</v>
      </c>
      <c r="AB82" s="96">
        <v>64409.8</v>
      </c>
      <c r="AC82" s="96">
        <v>925771.2</v>
      </c>
      <c r="AD82" s="96">
        <v>318053.59999999998</v>
      </c>
      <c r="AE82" s="96">
        <v>603332.1</v>
      </c>
      <c r="AF82" s="96">
        <v>2435.6</v>
      </c>
      <c r="AG82" s="96">
        <v>1949.9</v>
      </c>
      <c r="AH82" s="96">
        <v>287106.2</v>
      </c>
      <c r="AI82" s="96">
        <v>248796.5</v>
      </c>
      <c r="AJ82" s="96">
        <v>38309.699999999997</v>
      </c>
      <c r="AK82" s="96">
        <v>151282.80000009999</v>
      </c>
      <c r="AL82" s="96">
        <v>17806</v>
      </c>
      <c r="AM82" s="96">
        <v>133476.80000009999</v>
      </c>
      <c r="AN82" s="96">
        <v>7302.1</v>
      </c>
      <c r="AO82" s="96">
        <v>123325</v>
      </c>
      <c r="AP82" s="96">
        <v>9.9999999999999995E-8</v>
      </c>
      <c r="AQ82" s="96">
        <v>2849.7</v>
      </c>
      <c r="AR82" s="96">
        <v>0</v>
      </c>
      <c r="AS82" s="96">
        <v>0</v>
      </c>
      <c r="AT82" s="96">
        <v>-281843.40000009979</v>
      </c>
      <c r="AU82" s="96">
        <v>-417749.79999999981</v>
      </c>
      <c r="AV82" s="96">
        <v>-568949.60000009974</v>
      </c>
      <c r="AW82" s="96">
        <v>-2.3952879500000002</v>
      </c>
      <c r="AX82" s="96">
        <v>0.39999990025535226</v>
      </c>
      <c r="AY82" s="96">
        <v>568950</v>
      </c>
      <c r="AZ82" s="96">
        <v>715578</v>
      </c>
      <c r="BA82" s="96">
        <v>-146628</v>
      </c>
      <c r="BB82" s="96">
        <v>237528.68626926449</v>
      </c>
      <c r="BC82" s="96">
        <v>4657757</v>
      </c>
      <c r="BI82">
        <v>2012</v>
      </c>
      <c r="BJ82">
        <v>7</v>
      </c>
      <c r="BK82" t="s">
        <v>577</v>
      </c>
      <c r="BL82" s="3">
        <v>41091</v>
      </c>
      <c r="BM82" s="96">
        <v>239338.10000000009</v>
      </c>
      <c r="BN82" s="96">
        <v>239285.10000000009</v>
      </c>
      <c r="BO82" s="96">
        <v>215850.20000000019</v>
      </c>
      <c r="BP82" s="96">
        <v>72154.599999999977</v>
      </c>
      <c r="BQ82" s="96">
        <v>12532.800000000003</v>
      </c>
      <c r="BR82" s="96">
        <v>301.20000000000027</v>
      </c>
      <c r="BS82" s="96">
        <v>46452.299999999988</v>
      </c>
      <c r="BT82" s="96">
        <v>12868.300000000003</v>
      </c>
      <c r="BU82" s="96">
        <v>51235</v>
      </c>
      <c r="BV82" s="96">
        <v>49594.400000000023</v>
      </c>
      <c r="BW82" s="96">
        <v>994</v>
      </c>
      <c r="BX82" s="96">
        <v>41872.199999999953</v>
      </c>
      <c r="BY82" s="96">
        <v>23434.899999999994</v>
      </c>
      <c r="BZ82" s="96">
        <v>6013.5</v>
      </c>
      <c r="CA82" s="96">
        <v>2201.6999999999998</v>
      </c>
      <c r="CB82" s="96">
        <v>15219.699999999997</v>
      </c>
      <c r="CC82" s="96">
        <v>53</v>
      </c>
      <c r="CD82" s="96">
        <v>322534.90000008978</v>
      </c>
      <c r="CE82" s="96">
        <v>303555.39999999991</v>
      </c>
      <c r="CF82" s="96">
        <v>114441.09999999998</v>
      </c>
      <c r="CG82" s="96">
        <v>96613.300000000047</v>
      </c>
      <c r="CH82" s="96">
        <v>17827.799999999988</v>
      </c>
      <c r="CI82" s="96">
        <v>10892.200000000004</v>
      </c>
      <c r="CJ82" s="96">
        <v>131118.89999999991</v>
      </c>
      <c r="CK82" s="96">
        <v>47383.399999999965</v>
      </c>
      <c r="CL82" s="96">
        <v>83214</v>
      </c>
      <c r="CM82" s="96">
        <v>305.09999999999991</v>
      </c>
      <c r="CN82" s="96">
        <v>216.40000000000009</v>
      </c>
      <c r="CO82" s="96">
        <v>47103.200000000012</v>
      </c>
      <c r="CP82" s="96">
        <v>35068.299999999988</v>
      </c>
      <c r="CQ82" s="96">
        <v>12034.899999999998</v>
      </c>
      <c r="CR82" s="96">
        <v>18979.500000089989</v>
      </c>
      <c r="CS82" s="96">
        <v>2979.6000000000004</v>
      </c>
      <c r="CT82" s="96">
        <v>15999.900000089983</v>
      </c>
      <c r="CU82" s="96">
        <v>220</v>
      </c>
      <c r="CV82" s="96">
        <v>15726.899999999994</v>
      </c>
      <c r="CW82" s="96">
        <v>8.9999999999999999E-8</v>
      </c>
      <c r="CX82" s="96">
        <v>53</v>
      </c>
      <c r="CY82" s="96">
        <v>0</v>
      </c>
      <c r="CZ82" s="96">
        <v>0</v>
      </c>
      <c r="DA82" s="96">
        <v>-36093.600000089733</v>
      </c>
      <c r="DB82" s="96">
        <v>-64270.299999999814</v>
      </c>
      <c r="DC82" s="96">
        <v>-83196.800000089686</v>
      </c>
      <c r="DD82" s="96">
        <v>-0.35026000999999995</v>
      </c>
      <c r="DE82" s="96">
        <v>0.19999991031363606</v>
      </c>
      <c r="DF82" s="96">
        <v>83197</v>
      </c>
      <c r="DG82" s="96">
        <v>88899</v>
      </c>
      <c r="DH82" s="96">
        <v>-5702</v>
      </c>
    </row>
    <row r="83" spans="2:112" x14ac:dyDescent="0.25">
      <c r="B83">
        <v>2012</v>
      </c>
      <c r="C83">
        <v>8</v>
      </c>
      <c r="D83" t="s">
        <v>578</v>
      </c>
      <c r="E83" s="3">
        <v>41122</v>
      </c>
      <c r="F83" s="96">
        <v>2005518.1</v>
      </c>
      <c r="G83" s="96">
        <v>2005435.1</v>
      </c>
      <c r="H83" s="96">
        <v>1844676.4</v>
      </c>
      <c r="I83" s="96">
        <v>559499.1</v>
      </c>
      <c r="J83" s="96">
        <v>94667.1</v>
      </c>
      <c r="K83" s="96">
        <v>2473.1999999999998</v>
      </c>
      <c r="L83" s="96">
        <v>354078.6</v>
      </c>
      <c r="M83" s="96">
        <v>108280.2</v>
      </c>
      <c r="N83" s="96">
        <v>506589.7</v>
      </c>
      <c r="O83" s="96">
        <v>390330.9</v>
      </c>
      <c r="P83" s="96">
        <v>18033.7</v>
      </c>
      <c r="Q83" s="96">
        <v>370223</v>
      </c>
      <c r="R83" s="96">
        <v>160758.70000000001</v>
      </c>
      <c r="S83" s="96">
        <v>47407.9</v>
      </c>
      <c r="T83" s="96">
        <v>13233</v>
      </c>
      <c r="U83" s="96">
        <v>100117.8</v>
      </c>
      <c r="V83" s="96">
        <v>83</v>
      </c>
      <c r="W83" s="96">
        <v>2667749.4000001</v>
      </c>
      <c r="X83" s="96">
        <v>2484521.7999999998</v>
      </c>
      <c r="Y83" s="96">
        <v>1046195.4</v>
      </c>
      <c r="Z83" s="96">
        <v>868422.2</v>
      </c>
      <c r="AA83" s="96">
        <v>177773.2</v>
      </c>
      <c r="AB83" s="96">
        <v>75295.3</v>
      </c>
      <c r="AC83" s="96">
        <v>1064134.1000000001</v>
      </c>
      <c r="AD83" s="96">
        <v>365347.7</v>
      </c>
      <c r="AE83" s="96">
        <v>693923.9</v>
      </c>
      <c r="AF83" s="96">
        <v>2595.6999999999998</v>
      </c>
      <c r="AG83" s="96">
        <v>2266.8000000000002</v>
      </c>
      <c r="AH83" s="96">
        <v>298897</v>
      </c>
      <c r="AI83" s="96">
        <v>260213.2</v>
      </c>
      <c r="AJ83" s="96">
        <v>38683.800000000003</v>
      </c>
      <c r="AK83" s="96">
        <v>183227.60000010001</v>
      </c>
      <c r="AL83" s="96">
        <v>20497.3</v>
      </c>
      <c r="AM83" s="96">
        <v>162730.30000009999</v>
      </c>
      <c r="AN83" s="96">
        <v>7562.8</v>
      </c>
      <c r="AO83" s="96">
        <v>151372</v>
      </c>
      <c r="AP83" s="96">
        <v>9.9999999999999995E-8</v>
      </c>
      <c r="AQ83" s="96">
        <v>3795.5</v>
      </c>
      <c r="AR83" s="96">
        <v>0</v>
      </c>
      <c r="AS83" s="96">
        <v>0</v>
      </c>
      <c r="AT83" s="96">
        <v>-363334.30000009993</v>
      </c>
      <c r="AU83" s="96">
        <v>-479086.69999999972</v>
      </c>
      <c r="AV83" s="96">
        <v>-662231.30000009993</v>
      </c>
      <c r="AW83" s="96">
        <v>-2.7880055700000002</v>
      </c>
      <c r="AX83" s="96">
        <v>-185.30000009993091</v>
      </c>
      <c r="AY83" s="96">
        <v>662046</v>
      </c>
      <c r="AZ83" s="96">
        <v>809309</v>
      </c>
      <c r="BA83" s="96">
        <v>-147263</v>
      </c>
      <c r="BB83" s="96">
        <v>237528.68614251007</v>
      </c>
      <c r="BC83" s="96">
        <v>4660764</v>
      </c>
      <c r="BI83">
        <v>2012</v>
      </c>
      <c r="BJ83">
        <v>8</v>
      </c>
      <c r="BK83" t="s">
        <v>578</v>
      </c>
      <c r="BL83" s="3">
        <v>41122</v>
      </c>
      <c r="BM83" s="96">
        <v>222240</v>
      </c>
      <c r="BN83" s="96">
        <v>222240</v>
      </c>
      <c r="BO83" s="96">
        <v>203576.79999999981</v>
      </c>
      <c r="BP83" s="96">
        <v>74360.199999999953</v>
      </c>
      <c r="BQ83" s="96">
        <v>12736.5</v>
      </c>
      <c r="BR83" s="96">
        <v>291.89999999999964</v>
      </c>
      <c r="BS83" s="96">
        <v>47108.099999999977</v>
      </c>
      <c r="BT83" s="96">
        <v>14223.699999999997</v>
      </c>
      <c r="BU83" s="96">
        <v>36499.100000000035</v>
      </c>
      <c r="BV83" s="96">
        <v>46807.900000000023</v>
      </c>
      <c r="BW83" s="96">
        <v>1186.2000000000007</v>
      </c>
      <c r="BX83" s="96">
        <v>44723.400000000023</v>
      </c>
      <c r="BY83" s="96">
        <v>18663.200000000012</v>
      </c>
      <c r="BZ83" s="96">
        <v>6027.3000000000029</v>
      </c>
      <c r="CA83" s="96">
        <v>3766</v>
      </c>
      <c r="CB83" s="96">
        <v>8869.9000000000087</v>
      </c>
      <c r="CC83" s="96">
        <v>0</v>
      </c>
      <c r="CD83" s="96">
        <v>315521.70000000019</v>
      </c>
      <c r="CE83" s="96">
        <v>283576.89999999991</v>
      </c>
      <c r="CF83" s="96">
        <v>122537.70000000007</v>
      </c>
      <c r="CG83" s="96">
        <v>99126.79999999993</v>
      </c>
      <c r="CH83" s="96">
        <v>23410.900000000023</v>
      </c>
      <c r="CI83" s="96">
        <v>10885.5</v>
      </c>
      <c r="CJ83" s="96">
        <v>138362.90000000014</v>
      </c>
      <c r="CK83" s="96">
        <v>47294.100000000035</v>
      </c>
      <c r="CL83" s="96">
        <v>90591.800000000047</v>
      </c>
      <c r="CM83" s="96">
        <v>160.09999999999991</v>
      </c>
      <c r="CN83" s="96">
        <v>316.90000000000009</v>
      </c>
      <c r="CO83" s="96">
        <v>11790.799999999988</v>
      </c>
      <c r="CP83" s="96">
        <v>11416.700000000012</v>
      </c>
      <c r="CQ83" s="96">
        <v>374.10000000000582</v>
      </c>
      <c r="CR83" s="96">
        <v>31944.800000000017</v>
      </c>
      <c r="CS83" s="96">
        <v>2691.2999999999993</v>
      </c>
      <c r="CT83" s="96">
        <v>29253.5</v>
      </c>
      <c r="CU83" s="96">
        <v>260.69999999999982</v>
      </c>
      <c r="CV83" s="96">
        <v>28047</v>
      </c>
      <c r="CW83" s="96">
        <v>0</v>
      </c>
      <c r="CX83" s="96">
        <v>945.80000000000018</v>
      </c>
      <c r="CY83" s="96">
        <v>0</v>
      </c>
      <c r="CZ83" s="96">
        <v>0</v>
      </c>
      <c r="DA83" s="96">
        <v>-81490.90000000014</v>
      </c>
      <c r="DB83" s="96">
        <v>-61336.899999999907</v>
      </c>
      <c r="DC83" s="96">
        <v>-93281.700000000186</v>
      </c>
      <c r="DD83" s="96">
        <v>-0.39271761999999999</v>
      </c>
      <c r="DE83" s="96">
        <v>-185.70000000018626</v>
      </c>
      <c r="DF83" s="96">
        <v>93096</v>
      </c>
      <c r="DG83" s="96">
        <v>93731</v>
      </c>
      <c r="DH83" s="96">
        <v>-635</v>
      </c>
    </row>
    <row r="84" spans="2:112" x14ac:dyDescent="0.25">
      <c r="B84">
        <v>2012</v>
      </c>
      <c r="C84">
        <v>9</v>
      </c>
      <c r="D84" t="s">
        <v>579</v>
      </c>
      <c r="E84" s="3">
        <v>41153</v>
      </c>
      <c r="F84" s="96">
        <v>2311846.2000000002</v>
      </c>
      <c r="G84" s="96">
        <v>2307914.6</v>
      </c>
      <c r="H84" s="96">
        <v>2124269.5</v>
      </c>
      <c r="I84" s="96">
        <v>621724.9</v>
      </c>
      <c r="J84" s="96">
        <v>107259.1</v>
      </c>
      <c r="K84" s="96">
        <v>2809.7</v>
      </c>
      <c r="L84" s="96">
        <v>392778.4</v>
      </c>
      <c r="M84" s="96">
        <v>118877.7</v>
      </c>
      <c r="N84" s="96">
        <v>620921.69999999995</v>
      </c>
      <c r="O84" s="96">
        <v>436928.2</v>
      </c>
      <c r="P84" s="96">
        <v>19603.599999999999</v>
      </c>
      <c r="Q84" s="96">
        <v>425091.1</v>
      </c>
      <c r="R84" s="96">
        <v>183645.09999999998</v>
      </c>
      <c r="S84" s="96">
        <v>53806.1</v>
      </c>
      <c r="T84" s="96">
        <v>14408.6</v>
      </c>
      <c r="U84" s="96">
        <v>115430.39999999999</v>
      </c>
      <c r="V84" s="96">
        <v>3931.6</v>
      </c>
      <c r="W84" s="96">
        <v>3046563.5000001001</v>
      </c>
      <c r="X84" s="96">
        <v>2839404.5</v>
      </c>
      <c r="Y84" s="96">
        <v>1170855.8</v>
      </c>
      <c r="Z84" s="96">
        <v>972167.1</v>
      </c>
      <c r="AA84" s="96">
        <v>198688.7</v>
      </c>
      <c r="AB84" s="96">
        <v>86173.6</v>
      </c>
      <c r="AC84" s="96">
        <v>1197520.6000000001</v>
      </c>
      <c r="AD84" s="96">
        <v>418178.4</v>
      </c>
      <c r="AE84" s="96">
        <v>774051.6</v>
      </c>
      <c r="AF84" s="96">
        <v>2764.5</v>
      </c>
      <c r="AG84" s="96">
        <v>2526.1</v>
      </c>
      <c r="AH84" s="96">
        <v>384854.5</v>
      </c>
      <c r="AI84" s="96">
        <v>341882.7</v>
      </c>
      <c r="AJ84" s="96">
        <v>42971.8</v>
      </c>
      <c r="AK84" s="96">
        <v>207159.0000001</v>
      </c>
      <c r="AL84" s="96">
        <v>24361.200000000001</v>
      </c>
      <c r="AM84" s="96">
        <v>182797.80000009999</v>
      </c>
      <c r="AN84" s="96">
        <v>7814.7</v>
      </c>
      <c r="AO84" s="96">
        <v>170878.3</v>
      </c>
      <c r="AP84" s="96">
        <v>9.9999999999999995E-8</v>
      </c>
      <c r="AQ84" s="96">
        <v>4104.8</v>
      </c>
      <c r="AR84" s="96">
        <v>0</v>
      </c>
      <c r="AS84" s="96">
        <v>0</v>
      </c>
      <c r="AT84" s="96">
        <v>-349862.80000009993</v>
      </c>
      <c r="AU84" s="96">
        <v>-531489.89999999991</v>
      </c>
      <c r="AV84" s="96">
        <v>-734717.30000009993</v>
      </c>
      <c r="AW84" s="96">
        <v>-3.0931729200000002</v>
      </c>
      <c r="AX84" s="96">
        <v>-0.30000009993091226</v>
      </c>
      <c r="AY84" s="96">
        <v>734717</v>
      </c>
      <c r="AZ84" s="96">
        <v>884527</v>
      </c>
      <c r="BA84" s="96">
        <v>-149810</v>
      </c>
      <c r="BB84" s="96">
        <v>237528.68623979157</v>
      </c>
      <c r="BC84" s="96">
        <v>4666410</v>
      </c>
      <c r="BI84">
        <v>2012</v>
      </c>
      <c r="BJ84">
        <v>9</v>
      </c>
      <c r="BK84" t="s">
        <v>579</v>
      </c>
      <c r="BL84" s="3">
        <v>41153</v>
      </c>
      <c r="BM84" s="96">
        <v>306328.10000000009</v>
      </c>
      <c r="BN84" s="96">
        <v>302479.5</v>
      </c>
      <c r="BO84" s="96">
        <v>279593.10000000009</v>
      </c>
      <c r="BP84" s="96">
        <v>62225.800000000047</v>
      </c>
      <c r="BQ84" s="96">
        <v>12592</v>
      </c>
      <c r="BR84" s="96">
        <v>336.5</v>
      </c>
      <c r="BS84" s="96">
        <v>38699.800000000047</v>
      </c>
      <c r="BT84" s="96">
        <v>10597.5</v>
      </c>
      <c r="BU84" s="96">
        <v>114331.99999999994</v>
      </c>
      <c r="BV84" s="96">
        <v>46597.299999999988</v>
      </c>
      <c r="BW84" s="96">
        <v>1569.8999999999978</v>
      </c>
      <c r="BX84" s="96">
        <v>54868.099999999977</v>
      </c>
      <c r="BY84" s="96">
        <v>22886.399999999965</v>
      </c>
      <c r="BZ84" s="96">
        <v>6398.1999999999971</v>
      </c>
      <c r="CA84" s="96">
        <v>1175.6000000000004</v>
      </c>
      <c r="CB84" s="96">
        <v>15312.599999999991</v>
      </c>
      <c r="CC84" s="96">
        <v>3848.6</v>
      </c>
      <c r="CD84" s="96">
        <v>378814.10000000009</v>
      </c>
      <c r="CE84" s="96">
        <v>354882.70000000019</v>
      </c>
      <c r="CF84" s="96">
        <v>124660.40000000002</v>
      </c>
      <c r="CG84" s="96">
        <v>103744.90000000002</v>
      </c>
      <c r="CH84" s="96">
        <v>20915.5</v>
      </c>
      <c r="CI84" s="96">
        <v>10878.300000000003</v>
      </c>
      <c r="CJ84" s="96">
        <v>133386.5</v>
      </c>
      <c r="CK84" s="96">
        <v>52830.700000000012</v>
      </c>
      <c r="CL84" s="96">
        <v>80127.699999999953</v>
      </c>
      <c r="CM84" s="96">
        <v>168.80000000000018</v>
      </c>
      <c r="CN84" s="96">
        <v>259.29999999999973</v>
      </c>
      <c r="CO84" s="96">
        <v>85957.5</v>
      </c>
      <c r="CP84" s="96">
        <v>81669.5</v>
      </c>
      <c r="CQ84" s="96">
        <v>4288</v>
      </c>
      <c r="CR84" s="96">
        <v>23931.399999999994</v>
      </c>
      <c r="CS84" s="96">
        <v>3863.9000000000015</v>
      </c>
      <c r="CT84" s="96">
        <v>20067.5</v>
      </c>
      <c r="CU84" s="96">
        <v>251.89999999999964</v>
      </c>
      <c r="CV84" s="96">
        <v>19506.299999999988</v>
      </c>
      <c r="CW84" s="96">
        <v>0</v>
      </c>
      <c r="CX84" s="96">
        <v>309.30000000000018</v>
      </c>
      <c r="CY84" s="96">
        <v>0</v>
      </c>
      <c r="CZ84" s="96">
        <v>0</v>
      </c>
      <c r="DA84" s="96">
        <v>13471.5</v>
      </c>
      <c r="DB84" s="96">
        <v>-52403.200000000186</v>
      </c>
      <c r="DC84" s="96">
        <v>-72486</v>
      </c>
      <c r="DD84" s="96">
        <v>-0.30516735000000006</v>
      </c>
      <c r="DE84" s="96">
        <v>185</v>
      </c>
      <c r="DF84" s="96">
        <v>72671</v>
      </c>
      <c r="DG84" s="96">
        <v>75218</v>
      </c>
      <c r="DH84" s="96">
        <v>-2547</v>
      </c>
    </row>
    <row r="85" spans="2:112" x14ac:dyDescent="0.25">
      <c r="B85">
        <v>2012</v>
      </c>
      <c r="C85">
        <v>10</v>
      </c>
      <c r="D85" t="s">
        <v>580</v>
      </c>
      <c r="E85" s="3">
        <v>41183</v>
      </c>
      <c r="F85" s="96">
        <v>2564426.4</v>
      </c>
      <c r="G85" s="96">
        <v>2560494.7999999998</v>
      </c>
      <c r="H85" s="96">
        <v>2346411.2999999998</v>
      </c>
      <c r="I85" s="96">
        <v>699067.6</v>
      </c>
      <c r="J85" s="96">
        <v>122250.7</v>
      </c>
      <c r="K85" s="96">
        <v>3194.3</v>
      </c>
      <c r="L85" s="96">
        <v>441525.2</v>
      </c>
      <c r="M85" s="96">
        <v>132097.4</v>
      </c>
      <c r="N85" s="96">
        <v>674952.4</v>
      </c>
      <c r="O85" s="96">
        <v>483780.9</v>
      </c>
      <c r="P85" s="96">
        <v>21323</v>
      </c>
      <c r="Q85" s="96">
        <v>467287.4</v>
      </c>
      <c r="R85" s="96">
        <v>214083.5</v>
      </c>
      <c r="S85" s="96">
        <v>60238.3</v>
      </c>
      <c r="T85" s="96">
        <v>15585</v>
      </c>
      <c r="U85" s="96">
        <v>138260.20000000001</v>
      </c>
      <c r="V85" s="96">
        <v>3931.6</v>
      </c>
      <c r="W85" s="96">
        <v>3360330.1000001002</v>
      </c>
      <c r="X85" s="96">
        <v>3128843.2</v>
      </c>
      <c r="Y85" s="96">
        <v>1295213.3999999999</v>
      </c>
      <c r="Z85" s="96">
        <v>1074743.8999999999</v>
      </c>
      <c r="AA85" s="96">
        <v>220469.5</v>
      </c>
      <c r="AB85" s="96">
        <v>98893.9</v>
      </c>
      <c r="AC85" s="96">
        <v>1333919.6000000001</v>
      </c>
      <c r="AD85" s="96">
        <v>468488.1</v>
      </c>
      <c r="AE85" s="96">
        <v>859669.4</v>
      </c>
      <c r="AF85" s="96">
        <v>2980.9</v>
      </c>
      <c r="AG85" s="96">
        <v>2781.2</v>
      </c>
      <c r="AH85" s="96">
        <v>400816.3</v>
      </c>
      <c r="AI85" s="96">
        <v>355053.7</v>
      </c>
      <c r="AJ85" s="96">
        <v>45762.6</v>
      </c>
      <c r="AK85" s="96">
        <v>231486.90000009999</v>
      </c>
      <c r="AL85" s="96">
        <v>32329.9</v>
      </c>
      <c r="AM85" s="96">
        <v>199157.0000001</v>
      </c>
      <c r="AN85" s="96">
        <v>9028</v>
      </c>
      <c r="AO85" s="96">
        <v>186024.2</v>
      </c>
      <c r="AP85" s="96">
        <v>9.9999999999999995E-8</v>
      </c>
      <c r="AQ85" s="96">
        <v>4104.8</v>
      </c>
      <c r="AR85" s="96">
        <v>0</v>
      </c>
      <c r="AS85" s="96">
        <v>0</v>
      </c>
      <c r="AT85" s="96">
        <v>-395087.40000010049</v>
      </c>
      <c r="AU85" s="96">
        <v>-568348.40000000037</v>
      </c>
      <c r="AV85" s="96">
        <v>-795903.7000001003</v>
      </c>
      <c r="AW85" s="96">
        <v>-3.3507687599999998</v>
      </c>
      <c r="AX85" s="96">
        <v>0.29999989969655871</v>
      </c>
      <c r="AY85" s="96">
        <v>795904</v>
      </c>
      <c r="AZ85" s="96">
        <v>947922</v>
      </c>
      <c r="BA85" s="96">
        <v>-152018</v>
      </c>
      <c r="BB85" s="96">
        <v>237528.68580525395</v>
      </c>
      <c r="BC85" s="96">
        <v>4672935</v>
      </c>
      <c r="BI85">
        <v>2012</v>
      </c>
      <c r="BJ85">
        <v>10</v>
      </c>
      <c r="BK85" t="s">
        <v>580</v>
      </c>
      <c r="BL85" s="3">
        <v>41183</v>
      </c>
      <c r="BM85" s="96">
        <v>252580.19999999972</v>
      </c>
      <c r="BN85" s="96">
        <v>252580.19999999972</v>
      </c>
      <c r="BO85" s="96">
        <v>222141.79999999981</v>
      </c>
      <c r="BP85" s="96">
        <v>77342.699999999953</v>
      </c>
      <c r="BQ85" s="96">
        <v>14991.599999999991</v>
      </c>
      <c r="BR85" s="96">
        <v>384.60000000000036</v>
      </c>
      <c r="BS85" s="96">
        <v>48746.799999999988</v>
      </c>
      <c r="BT85" s="96">
        <v>13219.699999999997</v>
      </c>
      <c r="BU85" s="96">
        <v>54030.70000000007</v>
      </c>
      <c r="BV85" s="96">
        <v>46852.700000000012</v>
      </c>
      <c r="BW85" s="96">
        <v>1719.4000000000015</v>
      </c>
      <c r="BX85" s="96">
        <v>42196.300000000047</v>
      </c>
      <c r="BY85" s="96">
        <v>30438.400000000023</v>
      </c>
      <c r="BZ85" s="96">
        <v>6432.2000000000044</v>
      </c>
      <c r="CA85" s="96">
        <v>1176.3999999999996</v>
      </c>
      <c r="CB85" s="96">
        <v>22829.800000000017</v>
      </c>
      <c r="CC85" s="96">
        <v>0</v>
      </c>
      <c r="CD85" s="96">
        <v>313766.60000000009</v>
      </c>
      <c r="CE85" s="96">
        <v>289438.70000000019</v>
      </c>
      <c r="CF85" s="96">
        <v>124357.59999999986</v>
      </c>
      <c r="CG85" s="96">
        <v>102576.79999999993</v>
      </c>
      <c r="CH85" s="96">
        <v>21780.799999999988</v>
      </c>
      <c r="CI85" s="96">
        <v>12720.299999999988</v>
      </c>
      <c r="CJ85" s="96">
        <v>136399</v>
      </c>
      <c r="CK85" s="96">
        <v>50309.699999999953</v>
      </c>
      <c r="CL85" s="96">
        <v>85617.800000000047</v>
      </c>
      <c r="CM85" s="96">
        <v>216.40000000000009</v>
      </c>
      <c r="CN85" s="96">
        <v>255.09999999999991</v>
      </c>
      <c r="CO85" s="96">
        <v>15961.799999999988</v>
      </c>
      <c r="CP85" s="96">
        <v>13171</v>
      </c>
      <c r="CQ85" s="96">
        <v>2790.7999999999956</v>
      </c>
      <c r="CR85" s="96">
        <v>24327.899999999994</v>
      </c>
      <c r="CS85" s="96">
        <v>7968.7000000000007</v>
      </c>
      <c r="CT85" s="96">
        <v>16359.200000000012</v>
      </c>
      <c r="CU85" s="96">
        <v>1213.3000000000002</v>
      </c>
      <c r="CV85" s="96">
        <v>15145.900000000023</v>
      </c>
      <c r="CW85" s="96">
        <v>0</v>
      </c>
      <c r="CX85" s="96">
        <v>0</v>
      </c>
      <c r="CY85" s="96">
        <v>0</v>
      </c>
      <c r="CZ85" s="96">
        <v>0</v>
      </c>
      <c r="DA85" s="96">
        <v>-45224.600000000559</v>
      </c>
      <c r="DB85" s="96">
        <v>-36858.500000000466</v>
      </c>
      <c r="DC85" s="96">
        <v>-61186.400000000373</v>
      </c>
      <c r="DD85" s="96">
        <v>-0.25759583999999958</v>
      </c>
      <c r="DE85" s="96">
        <v>0.59999999962747097</v>
      </c>
      <c r="DF85" s="96">
        <v>61187</v>
      </c>
      <c r="DG85" s="96">
        <v>63395</v>
      </c>
      <c r="DH85" s="96">
        <v>-2208</v>
      </c>
    </row>
    <row r="86" spans="2:112" x14ac:dyDescent="0.25">
      <c r="B86">
        <v>2012</v>
      </c>
      <c r="C86">
        <v>11</v>
      </c>
      <c r="D86" t="s">
        <v>581</v>
      </c>
      <c r="E86" s="3">
        <v>41214</v>
      </c>
      <c r="F86" s="96">
        <v>2808431.9</v>
      </c>
      <c r="G86" s="96">
        <v>2804498.6</v>
      </c>
      <c r="H86" s="96">
        <v>2575657</v>
      </c>
      <c r="I86" s="96">
        <v>785546.2</v>
      </c>
      <c r="J86" s="96">
        <v>138816.20000000001</v>
      </c>
      <c r="K86" s="96">
        <v>3570.8</v>
      </c>
      <c r="L86" s="96">
        <v>494617.1</v>
      </c>
      <c r="M86" s="96">
        <v>148542.1</v>
      </c>
      <c r="N86" s="96">
        <v>716725.3</v>
      </c>
      <c r="O86" s="96">
        <v>530108.30000000005</v>
      </c>
      <c r="P86" s="96">
        <v>23647.3</v>
      </c>
      <c r="Q86" s="96">
        <v>519629.9</v>
      </c>
      <c r="R86" s="96">
        <v>228841.60000000001</v>
      </c>
      <c r="S86" s="96">
        <v>66914.8</v>
      </c>
      <c r="T86" s="96">
        <v>17084.599999999999</v>
      </c>
      <c r="U86" s="96">
        <v>144842.20000000001</v>
      </c>
      <c r="V86" s="96">
        <v>3933.3</v>
      </c>
      <c r="W86" s="96">
        <v>3716163.9</v>
      </c>
      <c r="X86" s="96">
        <v>3434416.9</v>
      </c>
      <c r="Y86" s="96">
        <v>1415066.7</v>
      </c>
      <c r="Z86" s="96">
        <v>1176594.8999999999</v>
      </c>
      <c r="AA86" s="96">
        <v>238471.8</v>
      </c>
      <c r="AB86" s="96">
        <v>114346.5</v>
      </c>
      <c r="AC86" s="96">
        <v>1481514.6</v>
      </c>
      <c r="AD86" s="96">
        <v>520897.9</v>
      </c>
      <c r="AE86" s="96">
        <v>954132.8</v>
      </c>
      <c r="AF86" s="96">
        <v>3239.3</v>
      </c>
      <c r="AG86" s="96">
        <v>3244.6</v>
      </c>
      <c r="AH86" s="96">
        <v>423489.1</v>
      </c>
      <c r="AI86" s="96">
        <v>376787.5</v>
      </c>
      <c r="AJ86" s="96">
        <v>46701.599999999999</v>
      </c>
      <c r="AK86" s="96">
        <v>281747</v>
      </c>
      <c r="AL86" s="96">
        <v>37051.800000000003</v>
      </c>
      <c r="AM86" s="96">
        <v>244695.2</v>
      </c>
      <c r="AN86" s="96">
        <v>9661.2000000000007</v>
      </c>
      <c r="AO86" s="96">
        <v>230927.5</v>
      </c>
      <c r="AP86" s="96">
        <v>0</v>
      </c>
      <c r="AQ86" s="96">
        <v>4106.5</v>
      </c>
      <c r="AR86" s="96">
        <v>0</v>
      </c>
      <c r="AS86" s="96">
        <v>0</v>
      </c>
      <c r="AT86" s="96">
        <v>-484242.89999999991</v>
      </c>
      <c r="AU86" s="96">
        <v>-629918.29999999981</v>
      </c>
      <c r="AV86" s="96">
        <v>-907732</v>
      </c>
      <c r="AW86" s="96">
        <v>-3.8215678899999999</v>
      </c>
      <c r="AX86" s="96">
        <v>0</v>
      </c>
      <c r="AY86" s="96">
        <v>907732</v>
      </c>
      <c r="AZ86" s="96">
        <v>546216</v>
      </c>
      <c r="BA86" s="96">
        <v>361516</v>
      </c>
      <c r="BB86" s="96">
        <v>237528.68616446326</v>
      </c>
      <c r="BC86" s="96">
        <v>4677941</v>
      </c>
      <c r="BI86">
        <v>2012</v>
      </c>
      <c r="BJ86">
        <v>11</v>
      </c>
      <c r="BK86" t="s">
        <v>581</v>
      </c>
      <c r="BL86" s="3">
        <v>41214</v>
      </c>
      <c r="BM86" s="96">
        <v>244005.5</v>
      </c>
      <c r="BN86" s="96">
        <v>244003.80000000028</v>
      </c>
      <c r="BO86" s="96">
        <v>229245.70000000019</v>
      </c>
      <c r="BP86" s="96">
        <v>86478.599999999977</v>
      </c>
      <c r="BQ86" s="96">
        <v>16565.500000000015</v>
      </c>
      <c r="BR86" s="96">
        <v>376.5</v>
      </c>
      <c r="BS86" s="96">
        <v>53091.899999999965</v>
      </c>
      <c r="BT86" s="96">
        <v>16444.700000000012</v>
      </c>
      <c r="BU86" s="96">
        <v>41772.900000000023</v>
      </c>
      <c r="BV86" s="96">
        <v>46327.400000000023</v>
      </c>
      <c r="BW86" s="96">
        <v>2324.2999999999993</v>
      </c>
      <c r="BX86" s="96">
        <v>52342.5</v>
      </c>
      <c r="BY86" s="96">
        <v>14758.100000000006</v>
      </c>
      <c r="BZ86" s="96">
        <v>6676.5</v>
      </c>
      <c r="CA86" s="96">
        <v>1499.5999999999985</v>
      </c>
      <c r="CB86" s="96">
        <v>6582</v>
      </c>
      <c r="CC86" s="96">
        <v>1.7000000000002728</v>
      </c>
      <c r="CD86" s="96">
        <v>355833.7999998997</v>
      </c>
      <c r="CE86" s="96">
        <v>305573.69999999972</v>
      </c>
      <c r="CF86" s="96">
        <v>119853.30000000005</v>
      </c>
      <c r="CG86" s="96">
        <v>101851</v>
      </c>
      <c r="CH86" s="96">
        <v>18002.299999999988</v>
      </c>
      <c r="CI86" s="96">
        <v>15452.600000000006</v>
      </c>
      <c r="CJ86" s="96">
        <v>147595</v>
      </c>
      <c r="CK86" s="96">
        <v>52409.800000000047</v>
      </c>
      <c r="CL86" s="96">
        <v>94463.400000000023</v>
      </c>
      <c r="CM86" s="96">
        <v>258.40000000000009</v>
      </c>
      <c r="CN86" s="96">
        <v>463.40000000000009</v>
      </c>
      <c r="CO86" s="96">
        <v>22672.799999999988</v>
      </c>
      <c r="CP86" s="96">
        <v>21733.799999999988</v>
      </c>
      <c r="CQ86" s="96">
        <v>939</v>
      </c>
      <c r="CR86" s="96">
        <v>50260.099999900005</v>
      </c>
      <c r="CS86" s="96">
        <v>4721.9000000000015</v>
      </c>
      <c r="CT86" s="96">
        <v>45538.199999900011</v>
      </c>
      <c r="CU86" s="96">
        <v>633.20000000000073</v>
      </c>
      <c r="CV86" s="96">
        <v>44903.299999999988</v>
      </c>
      <c r="CW86" s="96">
        <v>-9.9999999999999995E-8</v>
      </c>
      <c r="CX86" s="96">
        <v>1.6999999999998181</v>
      </c>
      <c r="CY86" s="96">
        <v>0</v>
      </c>
      <c r="CZ86" s="96">
        <v>0</v>
      </c>
      <c r="DA86" s="96">
        <v>-89155.499999899417</v>
      </c>
      <c r="DB86" s="96">
        <v>-61569.899999999441</v>
      </c>
      <c r="DC86" s="96">
        <v>-111828.2999998997</v>
      </c>
      <c r="DD86" s="96">
        <v>-0.47079913000000007</v>
      </c>
      <c r="DE86" s="96">
        <v>-0.29999989969655871</v>
      </c>
      <c r="DF86" s="96">
        <v>111828</v>
      </c>
      <c r="DG86" s="96">
        <v>-401706</v>
      </c>
      <c r="DH86" s="96">
        <v>513534</v>
      </c>
    </row>
    <row r="87" spans="2:112" x14ac:dyDescent="0.25">
      <c r="B87">
        <v>2012</v>
      </c>
      <c r="C87">
        <v>12</v>
      </c>
      <c r="D87" t="s">
        <v>582</v>
      </c>
      <c r="E87" s="3">
        <v>41244</v>
      </c>
      <c r="F87" s="96">
        <v>3274301.3</v>
      </c>
      <c r="G87" s="96">
        <v>3270368</v>
      </c>
      <c r="H87" s="96">
        <v>3007922.3</v>
      </c>
      <c r="I87" s="96">
        <v>856379.1</v>
      </c>
      <c r="J87" s="96">
        <v>152274.4</v>
      </c>
      <c r="K87" s="96">
        <v>3823.6</v>
      </c>
      <c r="L87" s="96">
        <v>538340</v>
      </c>
      <c r="M87" s="96">
        <v>161941.1</v>
      </c>
      <c r="N87" s="96">
        <v>891668.4</v>
      </c>
      <c r="O87" s="96">
        <v>584637.9</v>
      </c>
      <c r="P87" s="96">
        <v>25921.5</v>
      </c>
      <c r="Q87" s="96">
        <v>649315.4</v>
      </c>
      <c r="R87" s="96">
        <v>262445.7</v>
      </c>
      <c r="S87" s="96">
        <v>74083.5</v>
      </c>
      <c r="T87" s="96">
        <v>22210.1</v>
      </c>
      <c r="U87" s="96">
        <v>166152.1</v>
      </c>
      <c r="V87" s="96">
        <v>3933.3</v>
      </c>
      <c r="W87" s="96">
        <v>4274966.2</v>
      </c>
      <c r="X87" s="96">
        <v>3943655.9</v>
      </c>
      <c r="Y87" s="96">
        <v>1647046.6</v>
      </c>
      <c r="Z87" s="96">
        <v>1380019</v>
      </c>
      <c r="AA87" s="96">
        <v>267027.59999999998</v>
      </c>
      <c r="AB87" s="96">
        <v>142939.29999999999</v>
      </c>
      <c r="AC87" s="96">
        <v>1681899.1</v>
      </c>
      <c r="AD87" s="96">
        <v>611398.5</v>
      </c>
      <c r="AE87" s="96">
        <v>1063398.8</v>
      </c>
      <c r="AF87" s="96">
        <v>3617</v>
      </c>
      <c r="AG87" s="96">
        <v>3484.8</v>
      </c>
      <c r="AH87" s="96">
        <v>471770.9</v>
      </c>
      <c r="AI87" s="96">
        <v>424769.8</v>
      </c>
      <c r="AJ87" s="96">
        <v>47001.1</v>
      </c>
      <c r="AK87" s="96">
        <v>331310.3</v>
      </c>
      <c r="AL87" s="96">
        <v>51501</v>
      </c>
      <c r="AM87" s="96">
        <v>279809.3</v>
      </c>
      <c r="AN87" s="96">
        <v>12585.7</v>
      </c>
      <c r="AO87" s="96">
        <v>255533.2</v>
      </c>
      <c r="AP87" s="96">
        <v>0</v>
      </c>
      <c r="AQ87" s="96">
        <v>11690.4</v>
      </c>
      <c r="AR87" s="96">
        <v>0</v>
      </c>
      <c r="AS87" s="96">
        <v>0</v>
      </c>
      <c r="AT87" s="96">
        <v>-528894.00000000047</v>
      </c>
      <c r="AU87" s="96">
        <v>-673287.89999999991</v>
      </c>
      <c r="AV87" s="96">
        <v>-1000664.9000000004</v>
      </c>
      <c r="AW87" s="96">
        <v>-4.2128170599999999</v>
      </c>
      <c r="AX87" s="96">
        <v>2433.0999999996275</v>
      </c>
      <c r="AY87" s="96">
        <v>1003098</v>
      </c>
      <c r="AZ87" s="96">
        <v>651588</v>
      </c>
      <c r="BA87" s="96">
        <v>351510</v>
      </c>
      <c r="BB87" s="96">
        <v>237528.68585278667</v>
      </c>
      <c r="BC87" s="96">
        <v>4684253</v>
      </c>
      <c r="BI87">
        <v>2012</v>
      </c>
      <c r="BJ87">
        <v>12</v>
      </c>
      <c r="BK87" t="s">
        <v>582</v>
      </c>
      <c r="BL87" s="3">
        <v>41244</v>
      </c>
      <c r="BM87" s="96">
        <v>465869.39999999991</v>
      </c>
      <c r="BN87" s="96">
        <v>465869.39999999991</v>
      </c>
      <c r="BO87" s="96">
        <v>432265.29999999981</v>
      </c>
      <c r="BP87" s="96">
        <v>70832.900000000023</v>
      </c>
      <c r="BQ87" s="96">
        <v>13458.199999999983</v>
      </c>
      <c r="BR87" s="96">
        <v>252.79999999999973</v>
      </c>
      <c r="BS87" s="96">
        <v>43722.900000000023</v>
      </c>
      <c r="BT87" s="96">
        <v>13399</v>
      </c>
      <c r="BU87" s="96">
        <v>174943.09999999998</v>
      </c>
      <c r="BV87" s="96">
        <v>54529.599999999977</v>
      </c>
      <c r="BW87" s="96">
        <v>2274.2000000000007</v>
      </c>
      <c r="BX87" s="96">
        <v>129685.5</v>
      </c>
      <c r="BY87" s="96">
        <v>33604.100000000006</v>
      </c>
      <c r="BZ87" s="96">
        <v>7168.6999999999971</v>
      </c>
      <c r="CA87" s="96">
        <v>5125.5</v>
      </c>
      <c r="CB87" s="96">
        <v>21309.899999999994</v>
      </c>
      <c r="CC87" s="96">
        <v>0</v>
      </c>
      <c r="CD87" s="96">
        <v>558802.30000000028</v>
      </c>
      <c r="CE87" s="96">
        <v>509239</v>
      </c>
      <c r="CF87" s="96">
        <v>231979.90000000014</v>
      </c>
      <c r="CG87" s="96">
        <v>203424.10000000009</v>
      </c>
      <c r="CH87" s="96">
        <v>28555.799999999988</v>
      </c>
      <c r="CI87" s="96">
        <v>28592.799999999988</v>
      </c>
      <c r="CJ87" s="96">
        <v>200384.5</v>
      </c>
      <c r="CK87" s="96">
        <v>90500.599999999977</v>
      </c>
      <c r="CL87" s="96">
        <v>109266</v>
      </c>
      <c r="CM87" s="96">
        <v>377.69999999999982</v>
      </c>
      <c r="CN87" s="96">
        <v>240.20000000000027</v>
      </c>
      <c r="CO87" s="96">
        <v>48281.800000000047</v>
      </c>
      <c r="CP87" s="96">
        <v>47982.299999999988</v>
      </c>
      <c r="CQ87" s="96">
        <v>299.5</v>
      </c>
      <c r="CR87" s="96">
        <v>49563.299999999988</v>
      </c>
      <c r="CS87" s="96">
        <v>14449.199999999997</v>
      </c>
      <c r="CT87" s="96">
        <v>35114.099999999977</v>
      </c>
      <c r="CU87" s="96">
        <v>2924.5</v>
      </c>
      <c r="CV87" s="96">
        <v>24605.700000000012</v>
      </c>
      <c r="CW87" s="96">
        <v>0</v>
      </c>
      <c r="CX87" s="96">
        <v>7583.9</v>
      </c>
      <c r="CY87" s="96">
        <v>0</v>
      </c>
      <c r="CZ87" s="96">
        <v>0</v>
      </c>
      <c r="DA87" s="96">
        <v>-44651.100000000559</v>
      </c>
      <c r="DB87" s="96">
        <v>-43369.600000000093</v>
      </c>
      <c r="DC87" s="96">
        <v>-92932.900000000373</v>
      </c>
      <c r="DD87" s="96">
        <v>-0.39124917000000003</v>
      </c>
      <c r="DE87" s="96">
        <v>2433.0999999996275</v>
      </c>
      <c r="DF87" s="96">
        <v>95366</v>
      </c>
      <c r="DG87" s="96">
        <v>105372</v>
      </c>
      <c r="DH87" s="96">
        <v>-10006</v>
      </c>
    </row>
    <row r="88" spans="2:112" x14ac:dyDescent="0.25">
      <c r="B88">
        <v>2013</v>
      </c>
      <c r="C88">
        <v>1</v>
      </c>
      <c r="D88" t="s">
        <v>583</v>
      </c>
      <c r="E88" s="3">
        <v>41275</v>
      </c>
      <c r="F88" s="96">
        <v>257167.2</v>
      </c>
      <c r="G88" s="96">
        <v>257167.2</v>
      </c>
      <c r="H88" s="96">
        <v>250360.7</v>
      </c>
      <c r="I88" s="96">
        <v>68799.7</v>
      </c>
      <c r="J88" s="96">
        <v>12290.8</v>
      </c>
      <c r="K88" s="96">
        <v>273.89999999999998</v>
      </c>
      <c r="L88" s="96">
        <v>44364.4</v>
      </c>
      <c r="M88" s="96">
        <v>11870.6</v>
      </c>
      <c r="N88" s="96">
        <v>46020.4</v>
      </c>
      <c r="O88" s="96">
        <v>66723</v>
      </c>
      <c r="P88" s="96">
        <v>2018.9</v>
      </c>
      <c r="Q88" s="96">
        <v>66798.7</v>
      </c>
      <c r="R88" s="96">
        <v>6806.5</v>
      </c>
      <c r="S88" s="96">
        <v>5542</v>
      </c>
      <c r="T88" s="96">
        <v>860.9</v>
      </c>
      <c r="U88" s="96">
        <v>403.6</v>
      </c>
      <c r="V88" s="96">
        <v>0</v>
      </c>
      <c r="W88" s="96">
        <v>468736.5</v>
      </c>
      <c r="X88" s="96">
        <v>432664.5</v>
      </c>
      <c r="Y88" s="96">
        <v>210357.8</v>
      </c>
      <c r="Z88" s="96">
        <v>192755</v>
      </c>
      <c r="AA88" s="96">
        <v>17602.8</v>
      </c>
      <c r="AB88" s="96">
        <v>3187.7</v>
      </c>
      <c r="AC88" s="96">
        <v>158552.70000000001</v>
      </c>
      <c r="AD88" s="96">
        <v>45442.2</v>
      </c>
      <c r="AE88" s="96">
        <v>112348.4</v>
      </c>
      <c r="AF88" s="96">
        <v>762.1</v>
      </c>
      <c r="AG88" s="96">
        <v>0</v>
      </c>
      <c r="AH88" s="96">
        <v>60566.3</v>
      </c>
      <c r="AI88" s="96">
        <v>48462.2</v>
      </c>
      <c r="AJ88" s="96">
        <v>12104.1</v>
      </c>
      <c r="AK88" s="96">
        <v>36072</v>
      </c>
      <c r="AL88" s="96">
        <v>2003.1</v>
      </c>
      <c r="AM88" s="96">
        <v>34068.9</v>
      </c>
      <c r="AN88" s="96">
        <v>0</v>
      </c>
      <c r="AO88" s="96">
        <v>34068.9</v>
      </c>
      <c r="AP88" s="96">
        <v>0</v>
      </c>
      <c r="AQ88" s="96">
        <v>0</v>
      </c>
      <c r="AR88" s="96">
        <v>0</v>
      </c>
      <c r="AS88" s="96">
        <v>0</v>
      </c>
      <c r="AT88" s="96">
        <v>-151003</v>
      </c>
      <c r="AU88" s="96">
        <v>-175497.3</v>
      </c>
      <c r="AV88" s="96">
        <v>-211569.3</v>
      </c>
      <c r="AW88" s="96">
        <v>-0.83089060999999997</v>
      </c>
      <c r="AX88" s="96">
        <v>-9.9999999976716936E-2</v>
      </c>
      <c r="AY88" s="96">
        <v>211569.2</v>
      </c>
      <c r="AZ88" s="96">
        <v>344322.1</v>
      </c>
      <c r="BA88" s="96">
        <v>-132752.9</v>
      </c>
      <c r="BB88" s="96">
        <v>254629.54744427788</v>
      </c>
      <c r="BC88" s="96">
        <v>4687302</v>
      </c>
      <c r="BI88">
        <v>2013</v>
      </c>
      <c r="BJ88">
        <v>1</v>
      </c>
      <c r="BK88" t="s">
        <v>583</v>
      </c>
      <c r="BL88" s="3">
        <v>41275</v>
      </c>
      <c r="BM88" s="96">
        <v>257167.2</v>
      </c>
      <c r="BN88" s="96">
        <v>257167.2</v>
      </c>
      <c r="BO88" s="96">
        <v>250360.7</v>
      </c>
      <c r="BP88" s="96">
        <v>68799.7</v>
      </c>
      <c r="BQ88" s="96">
        <v>12290.8</v>
      </c>
      <c r="BR88" s="96">
        <v>273.89999999999998</v>
      </c>
      <c r="BS88" s="96">
        <v>44364.4</v>
      </c>
      <c r="BT88" s="96">
        <v>11870.6</v>
      </c>
      <c r="BU88" s="96">
        <v>46020.4</v>
      </c>
      <c r="BV88" s="96">
        <v>66723</v>
      </c>
      <c r="BW88" s="96">
        <v>2018.9</v>
      </c>
      <c r="BX88" s="96">
        <v>66798.7</v>
      </c>
      <c r="BY88" s="96">
        <v>6806.5</v>
      </c>
      <c r="BZ88" s="96">
        <v>5542</v>
      </c>
      <c r="CA88" s="96">
        <v>860.9</v>
      </c>
      <c r="CB88" s="96">
        <v>403.6</v>
      </c>
      <c r="CC88" s="96">
        <v>0</v>
      </c>
      <c r="CD88" s="96">
        <v>468736.5</v>
      </c>
      <c r="CE88" s="96">
        <v>432664.5</v>
      </c>
      <c r="CF88" s="96">
        <v>210357.8</v>
      </c>
      <c r="CG88" s="96">
        <v>192755</v>
      </c>
      <c r="CH88" s="96">
        <v>17602.8</v>
      </c>
      <c r="CI88" s="96">
        <v>3187.7</v>
      </c>
      <c r="CJ88" s="96">
        <v>158552.70000000001</v>
      </c>
      <c r="CK88" s="96">
        <v>45442.2</v>
      </c>
      <c r="CL88" s="96">
        <v>112348.4</v>
      </c>
      <c r="CM88" s="96">
        <v>762.1</v>
      </c>
      <c r="CN88" s="96">
        <v>0</v>
      </c>
      <c r="CO88" s="96">
        <v>60566.3</v>
      </c>
      <c r="CP88" s="96">
        <v>48462.2</v>
      </c>
      <c r="CQ88" s="96">
        <v>12104.1</v>
      </c>
      <c r="CR88" s="96">
        <v>36072</v>
      </c>
      <c r="CS88" s="96">
        <v>2003.1</v>
      </c>
      <c r="CT88" s="96">
        <v>34068.9</v>
      </c>
      <c r="CU88" s="96">
        <v>0</v>
      </c>
      <c r="CV88" s="96">
        <v>34068.9</v>
      </c>
      <c r="CW88" s="96">
        <v>0</v>
      </c>
      <c r="CX88" s="96">
        <v>0</v>
      </c>
      <c r="CY88" s="96">
        <v>0</v>
      </c>
      <c r="CZ88" s="96">
        <v>0</v>
      </c>
      <c r="DA88" s="96">
        <v>-151003</v>
      </c>
      <c r="DB88" s="96">
        <v>-175497.3</v>
      </c>
      <c r="DC88" s="96">
        <v>-211569.3</v>
      </c>
      <c r="DD88" s="96">
        <v>-0.83089060999999997</v>
      </c>
      <c r="DE88" s="96">
        <v>-9.9999999976716936E-2</v>
      </c>
      <c r="DF88" s="96">
        <v>211569.2</v>
      </c>
      <c r="DG88" s="96">
        <v>344322.1</v>
      </c>
      <c r="DH88" s="96">
        <v>-132752.9</v>
      </c>
    </row>
    <row r="89" spans="2:112" x14ac:dyDescent="0.25">
      <c r="B89">
        <v>2013</v>
      </c>
      <c r="C89">
        <v>2</v>
      </c>
      <c r="D89" t="s">
        <v>584</v>
      </c>
      <c r="E89" s="3">
        <v>41306</v>
      </c>
      <c r="F89" s="96">
        <v>498665.1</v>
      </c>
      <c r="G89" s="96">
        <v>498665.1</v>
      </c>
      <c r="H89" s="96">
        <v>482570</v>
      </c>
      <c r="I89" s="96">
        <v>135926.70000000001</v>
      </c>
      <c r="J89" s="96">
        <v>23685.7</v>
      </c>
      <c r="K89" s="96">
        <v>583.29999999999995</v>
      </c>
      <c r="L89" s="96">
        <v>86247.7</v>
      </c>
      <c r="M89" s="96">
        <v>25410</v>
      </c>
      <c r="N89" s="96">
        <v>85873.600000000006</v>
      </c>
      <c r="O89" s="96">
        <v>117914.4</v>
      </c>
      <c r="P89" s="96">
        <v>3837.3</v>
      </c>
      <c r="Q89" s="96">
        <v>139018</v>
      </c>
      <c r="R89" s="96">
        <v>16095.099999999999</v>
      </c>
      <c r="S89" s="96">
        <v>10017.799999999999</v>
      </c>
      <c r="T89" s="96">
        <v>1836.1</v>
      </c>
      <c r="U89" s="96">
        <v>4241.2</v>
      </c>
      <c r="V89" s="96">
        <v>0</v>
      </c>
      <c r="W89" s="96">
        <v>798182.1</v>
      </c>
      <c r="X89" s="96">
        <v>737508.5</v>
      </c>
      <c r="Y89" s="96">
        <v>348076.9</v>
      </c>
      <c r="Z89" s="96">
        <v>292412.2</v>
      </c>
      <c r="AA89" s="96">
        <v>55664.7</v>
      </c>
      <c r="AB89" s="96">
        <v>9933.7999999999993</v>
      </c>
      <c r="AC89" s="96">
        <v>304350</v>
      </c>
      <c r="AD89" s="96">
        <v>93566.2</v>
      </c>
      <c r="AE89" s="96">
        <v>208410.5</v>
      </c>
      <c r="AF89" s="96">
        <v>1006.2</v>
      </c>
      <c r="AG89" s="96">
        <v>1367.1</v>
      </c>
      <c r="AH89" s="96">
        <v>75147.8</v>
      </c>
      <c r="AI89" s="96">
        <v>62776</v>
      </c>
      <c r="AJ89" s="96">
        <v>12371.8</v>
      </c>
      <c r="AK89" s="96">
        <v>60673.599999999999</v>
      </c>
      <c r="AL89" s="96">
        <v>5173.1000000000004</v>
      </c>
      <c r="AM89" s="96">
        <v>55500.5</v>
      </c>
      <c r="AN89" s="96">
        <v>50</v>
      </c>
      <c r="AO89" s="96">
        <v>55094.3</v>
      </c>
      <c r="AP89" s="96">
        <v>0</v>
      </c>
      <c r="AQ89" s="96">
        <v>356.2</v>
      </c>
      <c r="AR89" s="96">
        <v>0</v>
      </c>
      <c r="AS89" s="96">
        <v>0</v>
      </c>
      <c r="AT89" s="96">
        <v>-224369.19999999995</v>
      </c>
      <c r="AU89" s="96">
        <v>-238843.40000000002</v>
      </c>
      <c r="AV89" s="96">
        <v>-299517</v>
      </c>
      <c r="AW89" s="96">
        <v>-1.17628533</v>
      </c>
      <c r="AX89" s="96">
        <v>9.9999999976716936E-2</v>
      </c>
      <c r="AY89" s="96">
        <v>299517.09999999998</v>
      </c>
      <c r="AZ89" s="96">
        <v>432641.7</v>
      </c>
      <c r="BA89" s="96">
        <v>-133124.6</v>
      </c>
      <c r="BB89" s="96">
        <v>254629.54638735484</v>
      </c>
      <c r="BC89" s="96">
        <v>4692771</v>
      </c>
      <c r="BI89">
        <v>2013</v>
      </c>
      <c r="BJ89">
        <v>2</v>
      </c>
      <c r="BK89" t="s">
        <v>584</v>
      </c>
      <c r="BL89" s="3">
        <v>41306</v>
      </c>
      <c r="BM89" s="96">
        <v>241497.89999999997</v>
      </c>
      <c r="BN89" s="96">
        <v>241497.89999999997</v>
      </c>
      <c r="BO89" s="96">
        <v>232209.3</v>
      </c>
      <c r="BP89" s="96">
        <v>67127.000000000015</v>
      </c>
      <c r="BQ89" s="96">
        <v>11394.900000000001</v>
      </c>
      <c r="BR89" s="96">
        <v>309.39999999999998</v>
      </c>
      <c r="BS89" s="96">
        <v>41883.299999999996</v>
      </c>
      <c r="BT89" s="96">
        <v>13539.4</v>
      </c>
      <c r="BU89" s="96">
        <v>39853.200000000004</v>
      </c>
      <c r="BV89" s="96">
        <v>51191.399999999994</v>
      </c>
      <c r="BW89" s="96">
        <v>1818.4</v>
      </c>
      <c r="BX89" s="96">
        <v>72219.3</v>
      </c>
      <c r="BY89" s="96">
        <v>9288.5999999999985</v>
      </c>
      <c r="BZ89" s="96">
        <v>4475.7999999999993</v>
      </c>
      <c r="CA89" s="96">
        <v>975.19999999999993</v>
      </c>
      <c r="CB89" s="96">
        <v>3837.6</v>
      </c>
      <c r="CC89" s="96">
        <v>0</v>
      </c>
      <c r="CD89" s="96">
        <v>329445.59999999998</v>
      </c>
      <c r="CE89" s="96">
        <v>304844</v>
      </c>
      <c r="CF89" s="96">
        <v>137719.10000000003</v>
      </c>
      <c r="CG89" s="96">
        <v>99657.200000000012</v>
      </c>
      <c r="CH89" s="96">
        <v>38061.899999999994</v>
      </c>
      <c r="CI89" s="96">
        <v>6746.0999999999995</v>
      </c>
      <c r="CJ89" s="96">
        <v>145797.29999999999</v>
      </c>
      <c r="CK89" s="96">
        <v>48124</v>
      </c>
      <c r="CL89" s="96">
        <v>96062.1</v>
      </c>
      <c r="CM89" s="96">
        <v>244.10000000000002</v>
      </c>
      <c r="CN89" s="96">
        <v>1367.1</v>
      </c>
      <c r="CO89" s="96">
        <v>14581.5</v>
      </c>
      <c r="CP89" s="96">
        <v>14313.800000000003</v>
      </c>
      <c r="CQ89" s="96">
        <v>267.69999999999891</v>
      </c>
      <c r="CR89" s="96">
        <v>24601.599999999999</v>
      </c>
      <c r="CS89" s="96">
        <v>3170.0000000000005</v>
      </c>
      <c r="CT89" s="96">
        <v>21431.599999999999</v>
      </c>
      <c r="CU89" s="96">
        <v>50</v>
      </c>
      <c r="CV89" s="96">
        <v>21025.4</v>
      </c>
      <c r="CW89" s="96">
        <v>0</v>
      </c>
      <c r="CX89" s="96">
        <v>356.2</v>
      </c>
      <c r="CY89" s="96">
        <v>0</v>
      </c>
      <c r="CZ89" s="96">
        <v>0</v>
      </c>
      <c r="DA89" s="96">
        <v>-73366.199999999953</v>
      </c>
      <c r="DB89" s="96">
        <v>-63346.100000000035</v>
      </c>
      <c r="DC89" s="96">
        <v>-87947.700000000012</v>
      </c>
      <c r="DD89" s="96">
        <v>-0.34539472000000004</v>
      </c>
      <c r="DE89" s="96">
        <v>0.19999999995343387</v>
      </c>
      <c r="DF89" s="96">
        <v>87947.899999999965</v>
      </c>
      <c r="DG89" s="96">
        <v>88319.600000000035</v>
      </c>
      <c r="DH89" s="96">
        <v>-371.70000000001164</v>
      </c>
    </row>
    <row r="90" spans="2:112" x14ac:dyDescent="0.25">
      <c r="B90">
        <v>2013</v>
      </c>
      <c r="C90">
        <v>3</v>
      </c>
      <c r="D90" t="s">
        <v>585</v>
      </c>
      <c r="E90" s="3">
        <v>41334</v>
      </c>
      <c r="F90" s="96">
        <v>840183.4</v>
      </c>
      <c r="G90" s="96">
        <v>840183.4</v>
      </c>
      <c r="H90" s="96">
        <v>800296.1</v>
      </c>
      <c r="I90" s="96">
        <v>200107.7</v>
      </c>
      <c r="J90" s="96">
        <v>34305.4</v>
      </c>
      <c r="K90" s="96">
        <v>779.5</v>
      </c>
      <c r="L90" s="96">
        <v>126148</v>
      </c>
      <c r="M90" s="96">
        <v>38874.800000000003</v>
      </c>
      <c r="N90" s="96">
        <v>231562.6</v>
      </c>
      <c r="O90" s="96">
        <v>167125.9</v>
      </c>
      <c r="P90" s="96">
        <v>5946.1</v>
      </c>
      <c r="Q90" s="96">
        <v>195553.8</v>
      </c>
      <c r="R90" s="96">
        <v>39887.300000000003</v>
      </c>
      <c r="S90" s="96">
        <v>14526.4</v>
      </c>
      <c r="T90" s="96">
        <v>2875.6</v>
      </c>
      <c r="U90" s="96">
        <v>22485.3</v>
      </c>
      <c r="V90" s="96">
        <v>0</v>
      </c>
      <c r="W90" s="96">
        <v>1191109.8</v>
      </c>
      <c r="X90" s="96">
        <v>1097182.8999999999</v>
      </c>
      <c r="Y90" s="96">
        <v>473857.9</v>
      </c>
      <c r="Z90" s="96">
        <v>396954.3</v>
      </c>
      <c r="AA90" s="96">
        <v>76903.600000000006</v>
      </c>
      <c r="AB90" s="96">
        <v>18671.900000000001</v>
      </c>
      <c r="AC90" s="96">
        <v>446559</v>
      </c>
      <c r="AD90" s="96">
        <v>145112.6</v>
      </c>
      <c r="AE90" s="96">
        <v>298577.09999999998</v>
      </c>
      <c r="AF90" s="96">
        <v>1219.5</v>
      </c>
      <c r="AG90" s="96">
        <v>1649.8</v>
      </c>
      <c r="AH90" s="96">
        <v>158094.1</v>
      </c>
      <c r="AI90" s="96">
        <v>141450.29999999999</v>
      </c>
      <c r="AJ90" s="96">
        <v>16643.8</v>
      </c>
      <c r="AK90" s="96">
        <v>93926.9</v>
      </c>
      <c r="AL90" s="96">
        <v>7762.2</v>
      </c>
      <c r="AM90" s="96">
        <v>86164.7</v>
      </c>
      <c r="AN90" s="96">
        <v>287.2</v>
      </c>
      <c r="AO90" s="96">
        <v>60791.4</v>
      </c>
      <c r="AP90" s="96">
        <v>0</v>
      </c>
      <c r="AQ90" s="96">
        <v>25086.1</v>
      </c>
      <c r="AR90" s="96">
        <v>0</v>
      </c>
      <c r="AS90" s="96">
        <v>0</v>
      </c>
      <c r="AT90" s="96">
        <v>-192832.30000000005</v>
      </c>
      <c r="AU90" s="96">
        <v>-256999.49999999988</v>
      </c>
      <c r="AV90" s="96">
        <v>-350926.4</v>
      </c>
      <c r="AW90" s="96">
        <v>-1.37818413</v>
      </c>
      <c r="AX90" s="96">
        <v>0.29999999998835847</v>
      </c>
      <c r="AY90" s="96">
        <v>350926.7</v>
      </c>
      <c r="AZ90" s="96">
        <v>485750.3</v>
      </c>
      <c r="BA90" s="96">
        <v>-134823.6</v>
      </c>
      <c r="BB90" s="96">
        <v>254629.54648882805</v>
      </c>
      <c r="BC90" s="96">
        <v>4697695</v>
      </c>
      <c r="BI90">
        <v>2013</v>
      </c>
      <c r="BJ90">
        <v>3</v>
      </c>
      <c r="BK90" t="s">
        <v>585</v>
      </c>
      <c r="BL90" s="3">
        <v>41334</v>
      </c>
      <c r="BM90" s="96">
        <v>341518.30000000005</v>
      </c>
      <c r="BN90" s="96">
        <v>341518.30000000005</v>
      </c>
      <c r="BO90" s="96">
        <v>317726.09999999998</v>
      </c>
      <c r="BP90" s="96">
        <v>64181</v>
      </c>
      <c r="BQ90" s="96">
        <v>10619.7</v>
      </c>
      <c r="BR90" s="96">
        <v>196.20000000000005</v>
      </c>
      <c r="BS90" s="96">
        <v>39900.300000000003</v>
      </c>
      <c r="BT90" s="96">
        <v>13464.800000000003</v>
      </c>
      <c r="BU90" s="96">
        <v>145689</v>
      </c>
      <c r="BV90" s="96">
        <v>49211.5</v>
      </c>
      <c r="BW90" s="96">
        <v>2108.8000000000002</v>
      </c>
      <c r="BX90" s="96">
        <v>56535.799999999988</v>
      </c>
      <c r="BY90" s="96">
        <v>23792.200000000004</v>
      </c>
      <c r="BZ90" s="96">
        <v>4508.6000000000004</v>
      </c>
      <c r="CA90" s="96">
        <v>1039.5</v>
      </c>
      <c r="CB90" s="96">
        <v>18244.099999999999</v>
      </c>
      <c r="CC90" s="96">
        <v>0</v>
      </c>
      <c r="CD90" s="96">
        <v>392927.70000000007</v>
      </c>
      <c r="CE90" s="96">
        <v>359674.39999999991</v>
      </c>
      <c r="CF90" s="96">
        <v>125781</v>
      </c>
      <c r="CG90" s="96">
        <v>104542.09999999998</v>
      </c>
      <c r="CH90" s="96">
        <v>21238.900000000009</v>
      </c>
      <c r="CI90" s="96">
        <v>8738.1000000000022</v>
      </c>
      <c r="CJ90" s="96">
        <v>142209</v>
      </c>
      <c r="CK90" s="96">
        <v>51546.400000000009</v>
      </c>
      <c r="CL90" s="96">
        <v>90166.599999999977</v>
      </c>
      <c r="CM90" s="96">
        <v>213.29999999999995</v>
      </c>
      <c r="CN90" s="96">
        <v>282.70000000000005</v>
      </c>
      <c r="CO90" s="96">
        <v>82946.3</v>
      </c>
      <c r="CP90" s="96">
        <v>78674.299999999988</v>
      </c>
      <c r="CQ90" s="96">
        <v>4272</v>
      </c>
      <c r="CR90" s="96">
        <v>33253.299999999996</v>
      </c>
      <c r="CS90" s="96">
        <v>2589.0999999999995</v>
      </c>
      <c r="CT90" s="96">
        <v>30664.199999999997</v>
      </c>
      <c r="CU90" s="96">
        <v>237.2</v>
      </c>
      <c r="CV90" s="96">
        <v>5697.0999999999985</v>
      </c>
      <c r="CW90" s="96">
        <v>0</v>
      </c>
      <c r="CX90" s="96">
        <v>24729.899999999998</v>
      </c>
      <c r="CY90" s="96">
        <v>0</v>
      </c>
      <c r="CZ90" s="96">
        <v>0</v>
      </c>
      <c r="DA90" s="96">
        <v>31536.899999999907</v>
      </c>
      <c r="DB90" s="96">
        <v>-18156.09999999986</v>
      </c>
      <c r="DC90" s="96">
        <v>-51409.400000000023</v>
      </c>
      <c r="DD90" s="96">
        <v>-0.20189879999999993</v>
      </c>
      <c r="DE90" s="96">
        <v>0.20000000001164153</v>
      </c>
      <c r="DF90" s="96">
        <v>51409.600000000035</v>
      </c>
      <c r="DG90" s="96">
        <v>53108.599999999977</v>
      </c>
      <c r="DH90" s="96">
        <v>-1699</v>
      </c>
    </row>
    <row r="91" spans="2:112" x14ac:dyDescent="0.25">
      <c r="B91">
        <v>2013</v>
      </c>
      <c r="C91">
        <v>4</v>
      </c>
      <c r="D91" t="s">
        <v>586</v>
      </c>
      <c r="E91" s="3">
        <v>41365</v>
      </c>
      <c r="F91" s="96">
        <v>1105872.3</v>
      </c>
      <c r="G91" s="96">
        <v>1105872.3</v>
      </c>
      <c r="H91" s="96">
        <v>1047806.3</v>
      </c>
      <c r="I91" s="96">
        <v>273381.8</v>
      </c>
      <c r="J91" s="96">
        <v>46359.8</v>
      </c>
      <c r="K91" s="96">
        <v>1015</v>
      </c>
      <c r="L91" s="96">
        <v>173084.9</v>
      </c>
      <c r="M91" s="96">
        <v>52922.1</v>
      </c>
      <c r="N91" s="96">
        <v>290907.59999999998</v>
      </c>
      <c r="O91" s="96">
        <v>219448.1</v>
      </c>
      <c r="P91" s="96">
        <v>8050.5</v>
      </c>
      <c r="Q91" s="96">
        <v>256018.3</v>
      </c>
      <c r="R91" s="96">
        <v>58066</v>
      </c>
      <c r="S91" s="96">
        <v>19250.599999999999</v>
      </c>
      <c r="T91" s="96">
        <v>4645.3</v>
      </c>
      <c r="U91" s="96">
        <v>34170.1</v>
      </c>
      <c r="V91" s="96">
        <v>0</v>
      </c>
      <c r="W91" s="96">
        <v>1545178.4</v>
      </c>
      <c r="X91" s="96">
        <v>1435193.7</v>
      </c>
      <c r="Y91" s="96">
        <v>608024</v>
      </c>
      <c r="Z91" s="96">
        <v>506123.8</v>
      </c>
      <c r="AA91" s="96">
        <v>101900.2</v>
      </c>
      <c r="AB91" s="96">
        <v>34113.699999999997</v>
      </c>
      <c r="AC91" s="96">
        <v>588654.9</v>
      </c>
      <c r="AD91" s="96">
        <v>196006.6</v>
      </c>
      <c r="AE91" s="96">
        <v>389141.2</v>
      </c>
      <c r="AF91" s="96">
        <v>1857.3</v>
      </c>
      <c r="AG91" s="96">
        <v>1649.8</v>
      </c>
      <c r="AH91" s="96">
        <v>204401.1</v>
      </c>
      <c r="AI91" s="96">
        <v>185183.3</v>
      </c>
      <c r="AJ91" s="96">
        <v>19217.8</v>
      </c>
      <c r="AK91" s="96">
        <v>109984.7</v>
      </c>
      <c r="AL91" s="96">
        <v>10391.4</v>
      </c>
      <c r="AM91" s="96">
        <v>99593.3</v>
      </c>
      <c r="AN91" s="96">
        <v>399.9</v>
      </c>
      <c r="AO91" s="96">
        <v>73621.5</v>
      </c>
      <c r="AP91" s="96">
        <v>0</v>
      </c>
      <c r="AQ91" s="96">
        <v>25571.9</v>
      </c>
      <c r="AR91" s="96">
        <v>0</v>
      </c>
      <c r="AS91" s="96">
        <v>0</v>
      </c>
      <c r="AT91" s="96">
        <v>-234904.99999999977</v>
      </c>
      <c r="AU91" s="96">
        <v>-329321.39999999991</v>
      </c>
      <c r="AV91" s="96">
        <v>-439306.09999999986</v>
      </c>
      <c r="AW91" s="96">
        <v>-1.7252754299999999</v>
      </c>
      <c r="AX91" s="96">
        <v>1.1641532182693481E-10</v>
      </c>
      <c r="AY91" s="96">
        <v>439306.1</v>
      </c>
      <c r="AZ91" s="96">
        <v>72848.100000000006</v>
      </c>
      <c r="BA91" s="96">
        <v>366458</v>
      </c>
      <c r="BB91" s="96">
        <v>254629.54630959989</v>
      </c>
      <c r="BC91" s="96">
        <v>4703581</v>
      </c>
      <c r="BI91">
        <v>2013</v>
      </c>
      <c r="BJ91">
        <v>4</v>
      </c>
      <c r="BK91" t="s">
        <v>586</v>
      </c>
      <c r="BL91" s="3">
        <v>41365</v>
      </c>
      <c r="BM91" s="96">
        <v>265688.90000000002</v>
      </c>
      <c r="BN91" s="96">
        <v>265688.90000000002</v>
      </c>
      <c r="BO91" s="96">
        <v>247510.20000000007</v>
      </c>
      <c r="BP91" s="96">
        <v>73274.099999999977</v>
      </c>
      <c r="BQ91" s="96">
        <v>12054.400000000001</v>
      </c>
      <c r="BR91" s="96">
        <v>235.5</v>
      </c>
      <c r="BS91" s="96">
        <v>46936.899999999994</v>
      </c>
      <c r="BT91" s="96">
        <v>14047.299999999996</v>
      </c>
      <c r="BU91" s="96">
        <v>59344.999999999971</v>
      </c>
      <c r="BV91" s="96">
        <v>52322.200000000012</v>
      </c>
      <c r="BW91" s="96">
        <v>2104.3999999999996</v>
      </c>
      <c r="BX91" s="96">
        <v>60464.5</v>
      </c>
      <c r="BY91" s="96">
        <v>18178.699999999997</v>
      </c>
      <c r="BZ91" s="96">
        <v>4724.1999999999989</v>
      </c>
      <c r="CA91" s="96">
        <v>1769.7000000000003</v>
      </c>
      <c r="CB91" s="96">
        <v>11684.8</v>
      </c>
      <c r="CC91" s="96">
        <v>0</v>
      </c>
      <c r="CD91" s="96">
        <v>354068.59999999986</v>
      </c>
      <c r="CE91" s="96">
        <v>338010.80000000005</v>
      </c>
      <c r="CF91" s="96">
        <v>134166.09999999998</v>
      </c>
      <c r="CG91" s="96">
        <v>109169.5</v>
      </c>
      <c r="CH91" s="96">
        <v>24996.599999999991</v>
      </c>
      <c r="CI91" s="96">
        <v>15441.799999999996</v>
      </c>
      <c r="CJ91" s="96">
        <v>142095.90000000002</v>
      </c>
      <c r="CK91" s="96">
        <v>50894</v>
      </c>
      <c r="CL91" s="96">
        <v>90564.100000000035</v>
      </c>
      <c r="CM91" s="96">
        <v>637.79999999999995</v>
      </c>
      <c r="CN91" s="96">
        <v>0</v>
      </c>
      <c r="CO91" s="96">
        <v>46307</v>
      </c>
      <c r="CP91" s="96">
        <v>43733</v>
      </c>
      <c r="CQ91" s="96">
        <v>2574</v>
      </c>
      <c r="CR91" s="96">
        <v>16057.800000000003</v>
      </c>
      <c r="CS91" s="96">
        <v>2629.2</v>
      </c>
      <c r="CT91" s="96">
        <v>13428.600000000006</v>
      </c>
      <c r="CU91" s="96">
        <v>112.69999999999999</v>
      </c>
      <c r="CV91" s="96">
        <v>12830.099999999999</v>
      </c>
      <c r="CW91" s="96">
        <v>0</v>
      </c>
      <c r="CX91" s="96">
        <v>485.80000000000291</v>
      </c>
      <c r="CY91" s="96">
        <v>0</v>
      </c>
      <c r="CZ91" s="96">
        <v>0</v>
      </c>
      <c r="DA91" s="96">
        <v>-42072.699999999721</v>
      </c>
      <c r="DB91" s="96">
        <v>-72321.900000000023</v>
      </c>
      <c r="DC91" s="96">
        <v>-88379.699999999837</v>
      </c>
      <c r="DD91" s="96">
        <v>-0.34709129999999999</v>
      </c>
      <c r="DE91" s="96">
        <v>-0.29999999987194315</v>
      </c>
      <c r="DF91" s="96">
        <v>88379.399999999965</v>
      </c>
      <c r="DG91" s="96">
        <v>-412902.19999999995</v>
      </c>
      <c r="DH91" s="96">
        <v>501281.6</v>
      </c>
    </row>
    <row r="92" spans="2:112" x14ac:dyDescent="0.25">
      <c r="B92">
        <v>2013</v>
      </c>
      <c r="C92">
        <v>5</v>
      </c>
      <c r="D92" t="s">
        <v>587</v>
      </c>
      <c r="E92" s="3">
        <v>41395</v>
      </c>
      <c r="F92" s="96">
        <v>1356508.9</v>
      </c>
      <c r="G92" s="96">
        <v>1356508.9</v>
      </c>
      <c r="H92" s="96">
        <v>1260682.6000000001</v>
      </c>
      <c r="I92" s="96">
        <v>344179.20000000001</v>
      </c>
      <c r="J92" s="96">
        <v>58770.9</v>
      </c>
      <c r="K92" s="96">
        <v>1240.0999999999999</v>
      </c>
      <c r="L92" s="96">
        <v>218631.2</v>
      </c>
      <c r="M92" s="96">
        <v>65537</v>
      </c>
      <c r="N92" s="96">
        <v>333596.79999999999</v>
      </c>
      <c r="O92" s="96">
        <v>266925</v>
      </c>
      <c r="P92" s="96">
        <v>10017.4</v>
      </c>
      <c r="Q92" s="96">
        <v>305964.2</v>
      </c>
      <c r="R92" s="96">
        <v>95826.3</v>
      </c>
      <c r="S92" s="96">
        <v>23467.7</v>
      </c>
      <c r="T92" s="96">
        <v>5524.6</v>
      </c>
      <c r="U92" s="96">
        <v>66834</v>
      </c>
      <c r="V92" s="96">
        <v>0</v>
      </c>
      <c r="W92" s="96">
        <v>1878446.1</v>
      </c>
      <c r="X92" s="96">
        <v>1755177.4</v>
      </c>
      <c r="Y92" s="96">
        <v>738968.9</v>
      </c>
      <c r="Z92" s="96">
        <v>613843.80000000005</v>
      </c>
      <c r="AA92" s="96">
        <v>125125.1</v>
      </c>
      <c r="AB92" s="96">
        <v>48136.9</v>
      </c>
      <c r="AC92" s="96">
        <v>738309.7</v>
      </c>
      <c r="AD92" s="96">
        <v>248033.8</v>
      </c>
      <c r="AE92" s="96">
        <v>486533.8</v>
      </c>
      <c r="AF92" s="96">
        <v>2092.3000000000002</v>
      </c>
      <c r="AG92" s="96">
        <v>1649.8</v>
      </c>
      <c r="AH92" s="96">
        <v>229761.9</v>
      </c>
      <c r="AI92" s="96">
        <v>209685</v>
      </c>
      <c r="AJ92" s="96">
        <v>20076.900000000001</v>
      </c>
      <c r="AK92" s="96">
        <v>123268.7</v>
      </c>
      <c r="AL92" s="96">
        <v>14966.1</v>
      </c>
      <c r="AM92" s="96">
        <v>108302.6</v>
      </c>
      <c r="AN92" s="96">
        <v>509.4</v>
      </c>
      <c r="AO92" s="96">
        <v>78507.199999999997</v>
      </c>
      <c r="AP92" s="96">
        <v>0</v>
      </c>
      <c r="AQ92" s="96">
        <v>29286</v>
      </c>
      <c r="AR92" s="96">
        <v>0</v>
      </c>
      <c r="AS92" s="96">
        <v>0</v>
      </c>
      <c r="AT92" s="96">
        <v>-292175.30000000028</v>
      </c>
      <c r="AU92" s="96">
        <v>-398668.5</v>
      </c>
      <c r="AV92" s="96">
        <v>-521937.20000000019</v>
      </c>
      <c r="AW92" s="96">
        <v>-2.0497904</v>
      </c>
      <c r="AX92" s="96">
        <v>-0.20000000018626451</v>
      </c>
      <c r="AY92" s="96">
        <v>521937</v>
      </c>
      <c r="AZ92" s="96">
        <v>158701</v>
      </c>
      <c r="BA92" s="96">
        <v>363236</v>
      </c>
      <c r="BB92" s="96">
        <v>254629.54651363386</v>
      </c>
      <c r="BC92" s="96">
        <v>4708762</v>
      </c>
      <c r="BI92">
        <v>2013</v>
      </c>
      <c r="BJ92">
        <v>5</v>
      </c>
      <c r="BK92" t="s">
        <v>587</v>
      </c>
      <c r="BL92" s="3">
        <v>41395</v>
      </c>
      <c r="BM92" s="96">
        <v>250636.59999999986</v>
      </c>
      <c r="BN92" s="96">
        <v>250636.59999999986</v>
      </c>
      <c r="BO92" s="96">
        <v>212876.30000000005</v>
      </c>
      <c r="BP92" s="96">
        <v>70797.400000000023</v>
      </c>
      <c r="BQ92" s="96">
        <v>12411.099999999999</v>
      </c>
      <c r="BR92" s="96">
        <v>225.09999999999991</v>
      </c>
      <c r="BS92" s="96">
        <v>45546.300000000017</v>
      </c>
      <c r="BT92" s="96">
        <v>12614.900000000001</v>
      </c>
      <c r="BU92" s="96">
        <v>42689.200000000012</v>
      </c>
      <c r="BV92" s="96">
        <v>47476.899999999994</v>
      </c>
      <c r="BW92" s="96">
        <v>1966.8999999999996</v>
      </c>
      <c r="BX92" s="96">
        <v>49945.900000000023</v>
      </c>
      <c r="BY92" s="96">
        <v>37760.300000000003</v>
      </c>
      <c r="BZ92" s="96">
        <v>4217.1000000000022</v>
      </c>
      <c r="CA92" s="96">
        <v>879.30000000000018</v>
      </c>
      <c r="CB92" s="96">
        <v>32663.9</v>
      </c>
      <c r="CC92" s="96">
        <v>0</v>
      </c>
      <c r="CD92" s="96">
        <v>333267.70000000019</v>
      </c>
      <c r="CE92" s="96">
        <v>319983.69999999995</v>
      </c>
      <c r="CF92" s="96">
        <v>130944.90000000002</v>
      </c>
      <c r="CG92" s="96">
        <v>107720.00000000006</v>
      </c>
      <c r="CH92" s="96">
        <v>23224.900000000009</v>
      </c>
      <c r="CI92" s="96">
        <v>14023.200000000004</v>
      </c>
      <c r="CJ92" s="96">
        <v>149654.79999999993</v>
      </c>
      <c r="CK92" s="96">
        <v>52027.199999999983</v>
      </c>
      <c r="CL92" s="96">
        <v>97392.599999999977</v>
      </c>
      <c r="CM92" s="96">
        <v>235.00000000000023</v>
      </c>
      <c r="CN92" s="96">
        <v>0</v>
      </c>
      <c r="CO92" s="96">
        <v>25360.799999999988</v>
      </c>
      <c r="CP92" s="96">
        <v>24501.700000000012</v>
      </c>
      <c r="CQ92" s="96">
        <v>859.10000000000218</v>
      </c>
      <c r="CR92" s="96">
        <v>13284</v>
      </c>
      <c r="CS92" s="96">
        <v>4574.7000000000007</v>
      </c>
      <c r="CT92" s="96">
        <v>8709.3000000000029</v>
      </c>
      <c r="CU92" s="96">
        <v>109.5</v>
      </c>
      <c r="CV92" s="96">
        <v>4885.6999999999971</v>
      </c>
      <c r="CW92" s="96">
        <v>0</v>
      </c>
      <c r="CX92" s="96">
        <v>3714.0999999999985</v>
      </c>
      <c r="CY92" s="96">
        <v>0</v>
      </c>
      <c r="CZ92" s="96">
        <v>0</v>
      </c>
      <c r="DA92" s="96">
        <v>-57270.300000000512</v>
      </c>
      <c r="DB92" s="96">
        <v>-69347.100000000093</v>
      </c>
      <c r="DC92" s="96">
        <v>-82631.100000000326</v>
      </c>
      <c r="DD92" s="96">
        <v>-0.32451497000000007</v>
      </c>
      <c r="DE92" s="96">
        <v>-0.20000000030267984</v>
      </c>
      <c r="DF92" s="96">
        <v>82630.900000000023</v>
      </c>
      <c r="DG92" s="96">
        <v>85852.9</v>
      </c>
      <c r="DH92" s="96">
        <v>-3222</v>
      </c>
    </row>
    <row r="93" spans="2:112" x14ac:dyDescent="0.25">
      <c r="B93">
        <v>2013</v>
      </c>
      <c r="C93">
        <v>6</v>
      </c>
      <c r="D93" t="s">
        <v>588</v>
      </c>
      <c r="E93" s="3">
        <v>41426</v>
      </c>
      <c r="F93" s="96">
        <v>1667623.1</v>
      </c>
      <c r="G93" s="96">
        <v>1667623.1</v>
      </c>
      <c r="H93" s="96">
        <v>1548599.8</v>
      </c>
      <c r="I93" s="96">
        <v>407840.6</v>
      </c>
      <c r="J93" s="96">
        <v>70008.399999999994</v>
      </c>
      <c r="K93" s="96">
        <v>1466.5</v>
      </c>
      <c r="L93" s="96">
        <v>259867.2</v>
      </c>
      <c r="M93" s="96">
        <v>76498.5</v>
      </c>
      <c r="N93" s="96">
        <v>469435</v>
      </c>
      <c r="O93" s="96">
        <v>311774</v>
      </c>
      <c r="P93" s="96">
        <v>11544.8</v>
      </c>
      <c r="Q93" s="96">
        <v>348005.4</v>
      </c>
      <c r="R93" s="96">
        <v>119023.3</v>
      </c>
      <c r="S93" s="96">
        <v>28362.5</v>
      </c>
      <c r="T93" s="96">
        <v>6798.8</v>
      </c>
      <c r="U93" s="96">
        <v>83862</v>
      </c>
      <c r="V93" s="96">
        <v>0</v>
      </c>
      <c r="W93" s="96">
        <v>2244668.9</v>
      </c>
      <c r="X93" s="96">
        <v>2110916.9</v>
      </c>
      <c r="Y93" s="96">
        <v>888226.7</v>
      </c>
      <c r="Z93" s="96">
        <v>740000.4</v>
      </c>
      <c r="AA93" s="96">
        <v>148226.29999999999</v>
      </c>
      <c r="AB93" s="96">
        <v>60320</v>
      </c>
      <c r="AC93" s="96">
        <v>864334.7</v>
      </c>
      <c r="AD93" s="96">
        <v>296995.5</v>
      </c>
      <c r="AE93" s="96">
        <v>563093.6</v>
      </c>
      <c r="AF93" s="96">
        <v>2174.3000000000002</v>
      </c>
      <c r="AG93" s="96">
        <v>2071.3000000000002</v>
      </c>
      <c r="AH93" s="96">
        <v>298035.5</v>
      </c>
      <c r="AI93" s="96">
        <v>277645.90000000002</v>
      </c>
      <c r="AJ93" s="96">
        <v>20389.599999999999</v>
      </c>
      <c r="AK93" s="96">
        <v>133752</v>
      </c>
      <c r="AL93" s="96">
        <v>17823.099999999999</v>
      </c>
      <c r="AM93" s="96">
        <v>115928.9</v>
      </c>
      <c r="AN93" s="96">
        <v>4761.8</v>
      </c>
      <c r="AO93" s="96">
        <v>80274</v>
      </c>
      <c r="AP93" s="96">
        <v>0</v>
      </c>
      <c r="AQ93" s="96">
        <v>30893.1</v>
      </c>
      <c r="AR93" s="96">
        <v>0</v>
      </c>
      <c r="AS93" s="96">
        <v>0</v>
      </c>
      <c r="AT93" s="96">
        <v>-279010.29999999981</v>
      </c>
      <c r="AU93" s="96">
        <v>-443293.79999999981</v>
      </c>
      <c r="AV93" s="96">
        <v>-577045.79999999981</v>
      </c>
      <c r="AW93" s="96">
        <v>-2.2662169799999998</v>
      </c>
      <c r="AX93" s="96">
        <v>0.20000000018626451</v>
      </c>
      <c r="AY93" s="96">
        <v>577046</v>
      </c>
      <c r="AZ93" s="96">
        <v>204001</v>
      </c>
      <c r="BA93" s="96">
        <v>373045</v>
      </c>
      <c r="BB93" s="96">
        <v>254629.54566689368</v>
      </c>
      <c r="BC93" s="96">
        <v>4712891</v>
      </c>
      <c r="BI93">
        <v>2013</v>
      </c>
      <c r="BJ93">
        <v>6</v>
      </c>
      <c r="BK93" t="s">
        <v>588</v>
      </c>
      <c r="BL93" s="3">
        <v>41426</v>
      </c>
      <c r="BM93" s="96">
        <v>311114.20000000019</v>
      </c>
      <c r="BN93" s="96">
        <v>311114.20000000019</v>
      </c>
      <c r="BO93" s="96">
        <v>287917.19999999995</v>
      </c>
      <c r="BP93" s="96">
        <v>63661.399999999965</v>
      </c>
      <c r="BQ93" s="96">
        <v>11237.499999999993</v>
      </c>
      <c r="BR93" s="96">
        <v>226.40000000000009</v>
      </c>
      <c r="BS93" s="96">
        <v>41236</v>
      </c>
      <c r="BT93" s="96">
        <v>10961.5</v>
      </c>
      <c r="BU93" s="96">
        <v>135838.20000000001</v>
      </c>
      <c r="BV93" s="96">
        <v>44849</v>
      </c>
      <c r="BW93" s="96">
        <v>1527.3999999999996</v>
      </c>
      <c r="BX93" s="96">
        <v>42041.200000000012</v>
      </c>
      <c r="BY93" s="96">
        <v>23197</v>
      </c>
      <c r="BZ93" s="96">
        <v>4894.7999999999993</v>
      </c>
      <c r="CA93" s="96">
        <v>1274.1999999999998</v>
      </c>
      <c r="CB93" s="96">
        <v>17028</v>
      </c>
      <c r="CC93" s="96">
        <v>0</v>
      </c>
      <c r="CD93" s="96">
        <v>366222.79999999981</v>
      </c>
      <c r="CE93" s="96">
        <v>355739.5</v>
      </c>
      <c r="CF93" s="96">
        <v>149257.79999999993</v>
      </c>
      <c r="CG93" s="96">
        <v>126156.59999999998</v>
      </c>
      <c r="CH93" s="96">
        <v>23101.199999999983</v>
      </c>
      <c r="CI93" s="96">
        <v>12183.099999999999</v>
      </c>
      <c r="CJ93" s="96">
        <v>126025</v>
      </c>
      <c r="CK93" s="96">
        <v>48961.700000000012</v>
      </c>
      <c r="CL93" s="96">
        <v>76559.799999999988</v>
      </c>
      <c r="CM93" s="96">
        <v>82</v>
      </c>
      <c r="CN93" s="96">
        <v>421.50000000000023</v>
      </c>
      <c r="CO93" s="96">
        <v>68273.600000000006</v>
      </c>
      <c r="CP93" s="96">
        <v>67960.900000000023</v>
      </c>
      <c r="CQ93" s="96">
        <v>312.69999999999709</v>
      </c>
      <c r="CR93" s="96">
        <v>10483.300000000003</v>
      </c>
      <c r="CS93" s="96">
        <v>2856.9999999999982</v>
      </c>
      <c r="CT93" s="96">
        <v>7626.2999999999884</v>
      </c>
      <c r="CU93" s="96">
        <v>4252.4000000000005</v>
      </c>
      <c r="CV93" s="96">
        <v>1766.8000000000029</v>
      </c>
      <c r="CW93" s="96">
        <v>0</v>
      </c>
      <c r="CX93" s="96">
        <v>1607.0999999999985</v>
      </c>
      <c r="CY93" s="96">
        <v>0</v>
      </c>
      <c r="CZ93" s="96">
        <v>0</v>
      </c>
      <c r="DA93" s="96">
        <v>13165.000000000466</v>
      </c>
      <c r="DB93" s="96">
        <v>-44625.299999999814</v>
      </c>
      <c r="DC93" s="96">
        <v>-55108.599999999627</v>
      </c>
      <c r="DD93" s="96">
        <v>-0.21642657999999981</v>
      </c>
      <c r="DE93" s="96">
        <v>0.40000000037252903</v>
      </c>
      <c r="DF93" s="96">
        <v>55109</v>
      </c>
      <c r="DG93" s="96">
        <v>45300</v>
      </c>
      <c r="DH93" s="96">
        <v>9809</v>
      </c>
    </row>
    <row r="94" spans="2:112" x14ac:dyDescent="0.25">
      <c r="B94">
        <v>2013</v>
      </c>
      <c r="C94">
        <v>7</v>
      </c>
      <c r="D94" t="s">
        <v>589</v>
      </c>
      <c r="E94" s="3">
        <v>41456</v>
      </c>
      <c r="F94" s="96">
        <v>1941016.1</v>
      </c>
      <c r="G94" s="96">
        <v>1941016.1</v>
      </c>
      <c r="H94" s="96">
        <v>1804112.4</v>
      </c>
      <c r="I94" s="96">
        <v>479523.5</v>
      </c>
      <c r="J94" s="96">
        <v>82736.7</v>
      </c>
      <c r="K94" s="96">
        <v>1655.6</v>
      </c>
      <c r="L94" s="96">
        <v>306151.09999999998</v>
      </c>
      <c r="M94" s="96">
        <v>88980.1</v>
      </c>
      <c r="N94" s="96">
        <v>540788.80000000005</v>
      </c>
      <c r="O94" s="96">
        <v>364105.8</v>
      </c>
      <c r="P94" s="96">
        <v>14562.8</v>
      </c>
      <c r="Q94" s="96">
        <v>405131.5</v>
      </c>
      <c r="R94" s="96">
        <v>136903.70000000001</v>
      </c>
      <c r="S94" s="96">
        <v>32798.800000000003</v>
      </c>
      <c r="T94" s="96">
        <v>7695.8</v>
      </c>
      <c r="U94" s="96">
        <v>96409.1</v>
      </c>
      <c r="V94" s="96">
        <v>0</v>
      </c>
      <c r="W94" s="96">
        <v>2678625.5</v>
      </c>
      <c r="X94" s="96">
        <v>2512588.6</v>
      </c>
      <c r="Y94" s="96">
        <v>1020336</v>
      </c>
      <c r="Z94" s="96">
        <v>848093.9</v>
      </c>
      <c r="AA94" s="96">
        <v>172242.1</v>
      </c>
      <c r="AB94" s="96">
        <v>73627.199999999997</v>
      </c>
      <c r="AC94" s="96">
        <v>1042033.8</v>
      </c>
      <c r="AD94" s="96">
        <v>349684.2</v>
      </c>
      <c r="AE94" s="96">
        <v>687718.3</v>
      </c>
      <c r="AF94" s="96">
        <v>2560</v>
      </c>
      <c r="AG94" s="96">
        <v>2071.3000000000002</v>
      </c>
      <c r="AH94" s="96">
        <v>376591.6</v>
      </c>
      <c r="AI94" s="96">
        <v>334760.7</v>
      </c>
      <c r="AJ94" s="96">
        <v>41830.9</v>
      </c>
      <c r="AK94" s="96">
        <v>166036.9</v>
      </c>
      <c r="AL94" s="96">
        <v>21191.5</v>
      </c>
      <c r="AM94" s="96">
        <v>144845.4</v>
      </c>
      <c r="AN94" s="96">
        <v>5028.5</v>
      </c>
      <c r="AO94" s="96">
        <v>108286.8</v>
      </c>
      <c r="AP94" s="96">
        <v>0</v>
      </c>
      <c r="AQ94" s="96">
        <v>31530.1</v>
      </c>
      <c r="AR94" s="96">
        <v>0</v>
      </c>
      <c r="AS94" s="96">
        <v>0</v>
      </c>
      <c r="AT94" s="96">
        <v>-361017.79999999981</v>
      </c>
      <c r="AU94" s="96">
        <v>-571572.5</v>
      </c>
      <c r="AV94" s="96">
        <v>-737609.39999999991</v>
      </c>
      <c r="AW94" s="96">
        <v>-2.8967942299999998</v>
      </c>
      <c r="AX94" s="96">
        <v>-0.39999999990686774</v>
      </c>
      <c r="AY94" s="96">
        <v>737609</v>
      </c>
      <c r="AZ94" s="96">
        <v>368990</v>
      </c>
      <c r="BA94" s="96">
        <v>368619</v>
      </c>
      <c r="BB94" s="96">
        <v>254629.54612416498</v>
      </c>
      <c r="BC94" s="96">
        <v>4717478</v>
      </c>
      <c r="BI94">
        <v>2013</v>
      </c>
      <c r="BJ94">
        <v>7</v>
      </c>
      <c r="BK94" t="s">
        <v>589</v>
      </c>
      <c r="BL94" s="3">
        <v>41456</v>
      </c>
      <c r="BM94" s="96">
        <v>273393</v>
      </c>
      <c r="BN94" s="96">
        <v>273393</v>
      </c>
      <c r="BO94" s="96">
        <v>255512.59999999986</v>
      </c>
      <c r="BP94" s="96">
        <v>71682.900000000023</v>
      </c>
      <c r="BQ94" s="96">
        <v>12728.300000000003</v>
      </c>
      <c r="BR94" s="96">
        <v>189.09999999999991</v>
      </c>
      <c r="BS94" s="96">
        <v>46283.899999999965</v>
      </c>
      <c r="BT94" s="96">
        <v>12481.600000000006</v>
      </c>
      <c r="BU94" s="96">
        <v>71353.800000000047</v>
      </c>
      <c r="BV94" s="96">
        <v>52331.799999999988</v>
      </c>
      <c r="BW94" s="96">
        <v>3018</v>
      </c>
      <c r="BX94" s="96">
        <v>57126.099999999977</v>
      </c>
      <c r="BY94" s="96">
        <v>17880.400000000009</v>
      </c>
      <c r="BZ94" s="96">
        <v>4436.3000000000029</v>
      </c>
      <c r="CA94" s="96">
        <v>897</v>
      </c>
      <c r="CB94" s="96">
        <v>12547.100000000006</v>
      </c>
      <c r="CC94" s="96">
        <v>0</v>
      </c>
      <c r="CD94" s="96">
        <v>433956.60000000009</v>
      </c>
      <c r="CE94" s="96">
        <v>401671.70000000019</v>
      </c>
      <c r="CF94" s="96">
        <v>132109.30000000005</v>
      </c>
      <c r="CG94" s="96">
        <v>108093.5</v>
      </c>
      <c r="CH94" s="96">
        <v>24015.800000000017</v>
      </c>
      <c r="CI94" s="96">
        <v>13307.199999999997</v>
      </c>
      <c r="CJ94" s="96">
        <v>177699.10000000009</v>
      </c>
      <c r="CK94" s="96">
        <v>52688.700000000012</v>
      </c>
      <c r="CL94" s="96">
        <v>124624.70000000007</v>
      </c>
      <c r="CM94" s="96">
        <v>385.69999999999982</v>
      </c>
      <c r="CN94" s="96">
        <v>0</v>
      </c>
      <c r="CO94" s="96">
        <v>78556.099999999977</v>
      </c>
      <c r="CP94" s="96">
        <v>57114.799999999988</v>
      </c>
      <c r="CQ94" s="96">
        <v>21441.300000000003</v>
      </c>
      <c r="CR94" s="96">
        <v>32284.899999999994</v>
      </c>
      <c r="CS94" s="96">
        <v>3368.4000000000015</v>
      </c>
      <c r="CT94" s="96">
        <v>28916.5</v>
      </c>
      <c r="CU94" s="96">
        <v>266.69999999999982</v>
      </c>
      <c r="CV94" s="96">
        <v>28012.800000000003</v>
      </c>
      <c r="CW94" s="96">
        <v>0</v>
      </c>
      <c r="CX94" s="96">
        <v>637</v>
      </c>
      <c r="CY94" s="96">
        <v>0</v>
      </c>
      <c r="CZ94" s="96">
        <v>0</v>
      </c>
      <c r="DA94" s="96">
        <v>-82007.5</v>
      </c>
      <c r="DB94" s="96">
        <v>-128278.70000000019</v>
      </c>
      <c r="DC94" s="96">
        <v>-160563.60000000009</v>
      </c>
      <c r="DD94" s="96">
        <v>-0.63057724999999998</v>
      </c>
      <c r="DE94" s="96">
        <v>-0.60000000009313226</v>
      </c>
      <c r="DF94" s="96">
        <v>160563</v>
      </c>
      <c r="DG94" s="96">
        <v>164989</v>
      </c>
      <c r="DH94" s="96">
        <v>-4426</v>
      </c>
    </row>
    <row r="95" spans="2:112" x14ac:dyDescent="0.25">
      <c r="B95">
        <v>2013</v>
      </c>
      <c r="C95">
        <v>8</v>
      </c>
      <c r="D95" t="s">
        <v>590</v>
      </c>
      <c r="E95" s="3">
        <v>41487</v>
      </c>
      <c r="F95" s="96">
        <v>2178828.7000000002</v>
      </c>
      <c r="G95" s="96">
        <v>2178828.7000000002</v>
      </c>
      <c r="H95" s="96">
        <v>2022898.8</v>
      </c>
      <c r="I95" s="96">
        <v>547924.5</v>
      </c>
      <c r="J95" s="96">
        <v>95376.9</v>
      </c>
      <c r="K95" s="96">
        <v>1975.3</v>
      </c>
      <c r="L95" s="96">
        <v>350339.3</v>
      </c>
      <c r="M95" s="96">
        <v>100233</v>
      </c>
      <c r="N95" s="96">
        <v>584788.69999999995</v>
      </c>
      <c r="O95" s="96">
        <v>413373.1</v>
      </c>
      <c r="P95" s="96">
        <v>15892.2</v>
      </c>
      <c r="Q95" s="96">
        <v>460920.3</v>
      </c>
      <c r="R95" s="96">
        <v>155929.90000000002</v>
      </c>
      <c r="S95" s="96">
        <v>37104.400000000001</v>
      </c>
      <c r="T95" s="96">
        <v>8772.2000000000007</v>
      </c>
      <c r="U95" s="96">
        <v>110053.3</v>
      </c>
      <c r="V95" s="96">
        <v>0</v>
      </c>
      <c r="W95" s="96">
        <v>3020309.9</v>
      </c>
      <c r="X95" s="96">
        <v>2822705.3</v>
      </c>
      <c r="Y95" s="96">
        <v>1153988</v>
      </c>
      <c r="Z95" s="96">
        <v>958516.8</v>
      </c>
      <c r="AA95" s="96">
        <v>195471.2</v>
      </c>
      <c r="AB95" s="96">
        <v>85552.4</v>
      </c>
      <c r="AC95" s="96">
        <v>1197061.6000000001</v>
      </c>
      <c r="AD95" s="96">
        <v>402277.2</v>
      </c>
      <c r="AE95" s="96">
        <v>787648.5</v>
      </c>
      <c r="AF95" s="96">
        <v>4466.1000000000004</v>
      </c>
      <c r="AG95" s="96">
        <v>2669.8</v>
      </c>
      <c r="AH95" s="96">
        <v>386103.3</v>
      </c>
      <c r="AI95" s="96">
        <v>343935.9</v>
      </c>
      <c r="AJ95" s="96">
        <v>42167.4</v>
      </c>
      <c r="AK95" s="96">
        <v>197604.6</v>
      </c>
      <c r="AL95" s="96">
        <v>24992.400000000001</v>
      </c>
      <c r="AM95" s="96">
        <v>172612.2</v>
      </c>
      <c r="AN95" s="96">
        <v>5713.8</v>
      </c>
      <c r="AO95" s="96">
        <v>131486.29999999999</v>
      </c>
      <c r="AP95" s="96">
        <v>0</v>
      </c>
      <c r="AQ95" s="96">
        <v>35412.1</v>
      </c>
      <c r="AR95" s="96">
        <v>0</v>
      </c>
      <c r="AS95" s="96">
        <v>0</v>
      </c>
      <c r="AT95" s="96">
        <v>-455377.89999999991</v>
      </c>
      <c r="AU95" s="96">
        <v>-643876.59999999963</v>
      </c>
      <c r="AV95" s="96">
        <v>-841481.19999999972</v>
      </c>
      <c r="AW95" s="96">
        <v>-3.30472725</v>
      </c>
      <c r="AX95" s="96">
        <v>0.30000000027939677</v>
      </c>
      <c r="AY95" s="96">
        <v>841481.5</v>
      </c>
      <c r="AZ95" s="96">
        <v>472362</v>
      </c>
      <c r="BA95" s="96">
        <v>369119.5</v>
      </c>
      <c r="BB95" s="96">
        <v>254629.54620536376</v>
      </c>
      <c r="BC95" s="96">
        <v>4722622</v>
      </c>
      <c r="BI95">
        <v>2013</v>
      </c>
      <c r="BJ95">
        <v>8</v>
      </c>
      <c r="BK95" t="s">
        <v>590</v>
      </c>
      <c r="BL95" s="3">
        <v>41487</v>
      </c>
      <c r="BM95" s="96">
        <v>237812.60000000009</v>
      </c>
      <c r="BN95" s="96">
        <v>237812.60000000009</v>
      </c>
      <c r="BO95" s="96">
        <v>218786.40000000014</v>
      </c>
      <c r="BP95" s="96">
        <v>68401</v>
      </c>
      <c r="BQ95" s="96">
        <v>12640.199999999997</v>
      </c>
      <c r="BR95" s="96">
        <v>319.70000000000005</v>
      </c>
      <c r="BS95" s="96">
        <v>44188.200000000012</v>
      </c>
      <c r="BT95" s="96">
        <v>11252.899999999994</v>
      </c>
      <c r="BU95" s="96">
        <v>43999.899999999907</v>
      </c>
      <c r="BV95" s="96">
        <v>49267.299999999988</v>
      </c>
      <c r="BW95" s="96">
        <v>1329.4000000000015</v>
      </c>
      <c r="BX95" s="96">
        <v>55788.799999999988</v>
      </c>
      <c r="BY95" s="96">
        <v>19026.200000000012</v>
      </c>
      <c r="BZ95" s="96">
        <v>4305.5999999999985</v>
      </c>
      <c r="CA95" s="96">
        <v>1076.4000000000005</v>
      </c>
      <c r="CB95" s="96">
        <v>13644.199999999997</v>
      </c>
      <c r="CC95" s="96">
        <v>0</v>
      </c>
      <c r="CD95" s="96">
        <v>341684.39999999991</v>
      </c>
      <c r="CE95" s="96">
        <v>310116.69999999972</v>
      </c>
      <c r="CF95" s="96">
        <v>133652</v>
      </c>
      <c r="CG95" s="96">
        <v>110422.90000000002</v>
      </c>
      <c r="CH95" s="96">
        <v>23229.100000000006</v>
      </c>
      <c r="CI95" s="96">
        <v>11925.199999999997</v>
      </c>
      <c r="CJ95" s="96">
        <v>155027.80000000005</v>
      </c>
      <c r="CK95" s="96">
        <v>52593</v>
      </c>
      <c r="CL95" s="96">
        <v>99930.199999999953</v>
      </c>
      <c r="CM95" s="96">
        <v>1906.1000000000004</v>
      </c>
      <c r="CN95" s="96">
        <v>598.5</v>
      </c>
      <c r="CO95" s="96">
        <v>9511.7000000000116</v>
      </c>
      <c r="CP95" s="96">
        <v>9175.2000000000116</v>
      </c>
      <c r="CQ95" s="96">
        <v>336.5</v>
      </c>
      <c r="CR95" s="96">
        <v>31567.700000000012</v>
      </c>
      <c r="CS95" s="96">
        <v>3800.9000000000015</v>
      </c>
      <c r="CT95" s="96">
        <v>27766.800000000017</v>
      </c>
      <c r="CU95" s="96">
        <v>685.30000000000018</v>
      </c>
      <c r="CV95" s="96">
        <v>23199.499999999985</v>
      </c>
      <c r="CW95" s="96">
        <v>0</v>
      </c>
      <c r="CX95" s="96">
        <v>3882</v>
      </c>
      <c r="CY95" s="96">
        <v>0</v>
      </c>
      <c r="CZ95" s="96">
        <v>0</v>
      </c>
      <c r="DA95" s="96">
        <v>-94360.100000000093</v>
      </c>
      <c r="DB95" s="96">
        <v>-72304.099999999627</v>
      </c>
      <c r="DC95" s="96">
        <v>-103871.79999999981</v>
      </c>
      <c r="DD95" s="96">
        <v>-0.4079330200000002</v>
      </c>
      <c r="DE95" s="96">
        <v>0.70000000018626451</v>
      </c>
      <c r="DF95" s="96">
        <v>103872.5</v>
      </c>
      <c r="DG95" s="96">
        <v>103372</v>
      </c>
      <c r="DH95" s="96">
        <v>500.5</v>
      </c>
    </row>
    <row r="96" spans="2:112" x14ac:dyDescent="0.25">
      <c r="B96">
        <v>2013</v>
      </c>
      <c r="C96">
        <v>9</v>
      </c>
      <c r="D96" t="s">
        <v>591</v>
      </c>
      <c r="E96" s="3">
        <v>41518</v>
      </c>
      <c r="F96" s="96">
        <v>2493832.1</v>
      </c>
      <c r="G96" s="96">
        <v>2493832.1</v>
      </c>
      <c r="H96" s="96">
        <v>2321621.6</v>
      </c>
      <c r="I96" s="96">
        <v>616260.1</v>
      </c>
      <c r="J96" s="96">
        <v>109597</v>
      </c>
      <c r="K96" s="96">
        <v>2311.4</v>
      </c>
      <c r="L96" s="96">
        <v>393217.2</v>
      </c>
      <c r="M96" s="96">
        <v>111134.5</v>
      </c>
      <c r="N96" s="96">
        <v>712778.1</v>
      </c>
      <c r="O96" s="96">
        <v>463429</v>
      </c>
      <c r="P96" s="96">
        <v>17570.400000000001</v>
      </c>
      <c r="Q96" s="96">
        <v>511584</v>
      </c>
      <c r="R96" s="96">
        <v>172210.5</v>
      </c>
      <c r="S96" s="96">
        <v>42376.9</v>
      </c>
      <c r="T96" s="96">
        <v>9875</v>
      </c>
      <c r="U96" s="96">
        <v>119958.6</v>
      </c>
      <c r="V96" s="96">
        <v>0</v>
      </c>
      <c r="W96" s="96">
        <v>3429004.6</v>
      </c>
      <c r="X96" s="96">
        <v>3221266.8</v>
      </c>
      <c r="Y96" s="96">
        <v>1292002.6000000001</v>
      </c>
      <c r="Z96" s="96">
        <v>1074092.1000000001</v>
      </c>
      <c r="AA96" s="96">
        <v>217910.5</v>
      </c>
      <c r="AB96" s="96">
        <v>97137</v>
      </c>
      <c r="AC96" s="96">
        <v>1349678.2</v>
      </c>
      <c r="AD96" s="96">
        <v>457598</v>
      </c>
      <c r="AE96" s="96">
        <v>884728.5</v>
      </c>
      <c r="AF96" s="96">
        <v>4681.8999999999996</v>
      </c>
      <c r="AG96" s="96">
        <v>2669.8</v>
      </c>
      <c r="AH96" s="96">
        <v>482449</v>
      </c>
      <c r="AI96" s="96">
        <v>435994.9</v>
      </c>
      <c r="AJ96" s="96">
        <v>46454.1</v>
      </c>
      <c r="AK96" s="96">
        <v>207737.8</v>
      </c>
      <c r="AL96" s="96">
        <v>30707.200000000001</v>
      </c>
      <c r="AM96" s="96">
        <v>177030.6</v>
      </c>
      <c r="AN96" s="96">
        <v>6015.6</v>
      </c>
      <c r="AO96" s="96">
        <v>134639.79999999999</v>
      </c>
      <c r="AP96" s="96">
        <v>0</v>
      </c>
      <c r="AQ96" s="96">
        <v>36375.199999999997</v>
      </c>
      <c r="AR96" s="96">
        <v>0</v>
      </c>
      <c r="AS96" s="96">
        <v>0</v>
      </c>
      <c r="AT96" s="96">
        <v>-452723.5</v>
      </c>
      <c r="AU96" s="96">
        <v>-727434.69999999972</v>
      </c>
      <c r="AV96" s="96">
        <v>-935172.5</v>
      </c>
      <c r="AW96" s="96">
        <v>-3.6726786599999999</v>
      </c>
      <c r="AX96" s="96">
        <v>0.5</v>
      </c>
      <c r="AY96" s="96">
        <v>935173</v>
      </c>
      <c r="AZ96" s="96">
        <v>559048</v>
      </c>
      <c r="BA96" s="96">
        <v>376125</v>
      </c>
      <c r="BB96" s="96">
        <v>254629.54605454102</v>
      </c>
      <c r="BC96" s="96">
        <v>4728698</v>
      </c>
      <c r="BI96">
        <v>2013</v>
      </c>
      <c r="BJ96">
        <v>9</v>
      </c>
      <c r="BK96" t="s">
        <v>591</v>
      </c>
      <c r="BL96" s="3">
        <v>41518</v>
      </c>
      <c r="BM96" s="96">
        <v>315003.39999999991</v>
      </c>
      <c r="BN96" s="96">
        <v>315003.39999999991</v>
      </c>
      <c r="BO96" s="96">
        <v>298722.80000000005</v>
      </c>
      <c r="BP96" s="96">
        <v>68335.599999999977</v>
      </c>
      <c r="BQ96" s="96">
        <v>14220.100000000006</v>
      </c>
      <c r="BR96" s="96">
        <v>336.10000000000014</v>
      </c>
      <c r="BS96" s="96">
        <v>42877.900000000023</v>
      </c>
      <c r="BT96" s="96">
        <v>10901.5</v>
      </c>
      <c r="BU96" s="96">
        <v>127989.40000000002</v>
      </c>
      <c r="BV96" s="96">
        <v>50055.900000000023</v>
      </c>
      <c r="BW96" s="96">
        <v>1678.2000000000007</v>
      </c>
      <c r="BX96" s="96">
        <v>50663.700000000012</v>
      </c>
      <c r="BY96" s="96">
        <v>16280.599999999977</v>
      </c>
      <c r="BZ96" s="96">
        <v>5272.5</v>
      </c>
      <c r="CA96" s="96">
        <v>1102.7999999999993</v>
      </c>
      <c r="CB96" s="96">
        <v>9905.3000000000029</v>
      </c>
      <c r="CC96" s="96">
        <v>0</v>
      </c>
      <c r="CD96" s="96">
        <v>408694.70000000019</v>
      </c>
      <c r="CE96" s="96">
        <v>398561.5</v>
      </c>
      <c r="CF96" s="96">
        <v>138014.60000000009</v>
      </c>
      <c r="CG96" s="96">
        <v>115575.30000000005</v>
      </c>
      <c r="CH96" s="96">
        <v>22439.299999999988</v>
      </c>
      <c r="CI96" s="96">
        <v>11584.600000000006</v>
      </c>
      <c r="CJ96" s="96">
        <v>152616.59999999986</v>
      </c>
      <c r="CK96" s="96">
        <v>55320.799999999988</v>
      </c>
      <c r="CL96" s="96">
        <v>97080</v>
      </c>
      <c r="CM96" s="96">
        <v>215.79999999999927</v>
      </c>
      <c r="CN96" s="96">
        <v>0</v>
      </c>
      <c r="CO96" s="96">
        <v>96345.700000000012</v>
      </c>
      <c r="CP96" s="96">
        <v>92059</v>
      </c>
      <c r="CQ96" s="96">
        <v>4286.6999999999971</v>
      </c>
      <c r="CR96" s="96">
        <v>10133.199999999983</v>
      </c>
      <c r="CS96" s="96">
        <v>5714.7999999999993</v>
      </c>
      <c r="CT96" s="96">
        <v>4418.3999999999942</v>
      </c>
      <c r="CU96" s="96">
        <v>301.80000000000018</v>
      </c>
      <c r="CV96" s="96">
        <v>3153.5</v>
      </c>
      <c r="CW96" s="96">
        <v>0</v>
      </c>
      <c r="CX96" s="96">
        <v>963.09999999999854</v>
      </c>
      <c r="CY96" s="96">
        <v>0</v>
      </c>
      <c r="CZ96" s="96">
        <v>0</v>
      </c>
      <c r="DA96" s="96">
        <v>2654.3999999999069</v>
      </c>
      <c r="DB96" s="96">
        <v>-83558.100000000093</v>
      </c>
      <c r="DC96" s="96">
        <v>-93691.300000000279</v>
      </c>
      <c r="DD96" s="96">
        <v>-0.36795140999999987</v>
      </c>
      <c r="DE96" s="96">
        <v>0.19999999972060323</v>
      </c>
      <c r="DF96" s="96">
        <v>93691.5</v>
      </c>
      <c r="DG96" s="96">
        <v>86686</v>
      </c>
      <c r="DH96" s="96">
        <v>7005.5</v>
      </c>
    </row>
    <row r="97" spans="2:112" x14ac:dyDescent="0.25">
      <c r="B97">
        <v>2013</v>
      </c>
      <c r="C97">
        <v>10</v>
      </c>
      <c r="D97" t="s">
        <v>592</v>
      </c>
      <c r="E97" s="3">
        <v>41548</v>
      </c>
      <c r="F97" s="96">
        <v>2771881.2</v>
      </c>
      <c r="G97" s="96">
        <v>2771589</v>
      </c>
      <c r="H97" s="96">
        <v>2573142.9</v>
      </c>
      <c r="I97" s="96">
        <v>697611.2</v>
      </c>
      <c r="J97" s="96">
        <v>125055.4</v>
      </c>
      <c r="K97" s="96">
        <v>3317.7</v>
      </c>
      <c r="L97" s="96">
        <v>444544.1</v>
      </c>
      <c r="M97" s="96">
        <v>124694</v>
      </c>
      <c r="N97" s="96">
        <v>779319.3</v>
      </c>
      <c r="O97" s="96">
        <v>515047.4</v>
      </c>
      <c r="P97" s="96">
        <v>18826.5</v>
      </c>
      <c r="Q97" s="96">
        <v>562338.5</v>
      </c>
      <c r="R97" s="96">
        <v>198446.09999999998</v>
      </c>
      <c r="S97" s="96">
        <v>47115.8</v>
      </c>
      <c r="T97" s="96">
        <v>11288.5</v>
      </c>
      <c r="U97" s="96">
        <v>140041.79999999999</v>
      </c>
      <c r="V97" s="96">
        <v>292.2</v>
      </c>
      <c r="W97" s="96">
        <v>3793765.7</v>
      </c>
      <c r="X97" s="96">
        <v>3538554.4</v>
      </c>
      <c r="Y97" s="96">
        <v>1428314.5</v>
      </c>
      <c r="Z97" s="96">
        <v>1185906.1000000001</v>
      </c>
      <c r="AA97" s="96">
        <v>242408.4</v>
      </c>
      <c r="AB97" s="96">
        <v>110584.4</v>
      </c>
      <c r="AC97" s="96">
        <v>1492112.5</v>
      </c>
      <c r="AD97" s="96">
        <v>513097.5</v>
      </c>
      <c r="AE97" s="96">
        <v>970861.3</v>
      </c>
      <c r="AF97" s="96">
        <v>5358.2</v>
      </c>
      <c r="AG97" s="96">
        <v>2795.5</v>
      </c>
      <c r="AH97" s="96">
        <v>507543</v>
      </c>
      <c r="AI97" s="96">
        <v>456431.1</v>
      </c>
      <c r="AJ97" s="96">
        <v>51111.9</v>
      </c>
      <c r="AK97" s="96">
        <v>255211.3</v>
      </c>
      <c r="AL97" s="96">
        <v>42135.4</v>
      </c>
      <c r="AM97" s="96">
        <v>213075.9</v>
      </c>
      <c r="AN97" s="96">
        <v>10152.4</v>
      </c>
      <c r="AO97" s="96">
        <v>165527.79999999999</v>
      </c>
      <c r="AP97" s="96">
        <v>0</v>
      </c>
      <c r="AQ97" s="96">
        <v>37395.699999999997</v>
      </c>
      <c r="AR97" s="96">
        <v>0</v>
      </c>
      <c r="AS97" s="96">
        <v>0</v>
      </c>
      <c r="AT97" s="96">
        <v>-514341.5</v>
      </c>
      <c r="AU97" s="96">
        <v>-766965.39999999991</v>
      </c>
      <c r="AV97" s="96">
        <v>-1021884.5</v>
      </c>
      <c r="AW97" s="96">
        <v>-4.0132204500000004</v>
      </c>
      <c r="AX97" s="96">
        <v>0.5</v>
      </c>
      <c r="AY97" s="96">
        <v>1021885</v>
      </c>
      <c r="AZ97" s="96">
        <v>647768</v>
      </c>
      <c r="BA97" s="96">
        <v>374117</v>
      </c>
      <c r="BB97" s="96">
        <v>254629.54570561901</v>
      </c>
      <c r="BC97" s="96">
        <v>4733053</v>
      </c>
      <c r="BI97">
        <v>2013</v>
      </c>
      <c r="BJ97">
        <v>10</v>
      </c>
      <c r="BK97" t="s">
        <v>592</v>
      </c>
      <c r="BL97" s="3">
        <v>41548</v>
      </c>
      <c r="BM97" s="96">
        <v>278049.10000000009</v>
      </c>
      <c r="BN97" s="96">
        <v>277756.89999999991</v>
      </c>
      <c r="BO97" s="96">
        <v>251521.29999999981</v>
      </c>
      <c r="BP97" s="96">
        <v>81351.099999999977</v>
      </c>
      <c r="BQ97" s="96">
        <v>15458.399999999994</v>
      </c>
      <c r="BR97" s="96">
        <v>1006.2999999999997</v>
      </c>
      <c r="BS97" s="96">
        <v>51326.899999999965</v>
      </c>
      <c r="BT97" s="96">
        <v>13559.5</v>
      </c>
      <c r="BU97" s="96">
        <v>66541.20000000007</v>
      </c>
      <c r="BV97" s="96">
        <v>51618.400000000023</v>
      </c>
      <c r="BW97" s="96">
        <v>1256.0999999999985</v>
      </c>
      <c r="BX97" s="96">
        <v>50754.5</v>
      </c>
      <c r="BY97" s="96">
        <v>26235.599999999977</v>
      </c>
      <c r="BZ97" s="96">
        <v>4738.9000000000015</v>
      </c>
      <c r="CA97" s="96">
        <v>1413.5</v>
      </c>
      <c r="CB97" s="96">
        <v>20083.199999999983</v>
      </c>
      <c r="CC97" s="96">
        <v>292.2</v>
      </c>
      <c r="CD97" s="96">
        <v>364761.10000000009</v>
      </c>
      <c r="CE97" s="96">
        <v>317287.60000000009</v>
      </c>
      <c r="CF97" s="96">
        <v>136311.89999999991</v>
      </c>
      <c r="CG97" s="96">
        <v>111814</v>
      </c>
      <c r="CH97" s="96">
        <v>24497.899999999994</v>
      </c>
      <c r="CI97" s="96">
        <v>13447.399999999994</v>
      </c>
      <c r="CJ97" s="96">
        <v>142434.30000000005</v>
      </c>
      <c r="CK97" s="96">
        <v>55499.5</v>
      </c>
      <c r="CL97" s="96">
        <v>86132.800000000047</v>
      </c>
      <c r="CM97" s="96">
        <v>676.30000000000018</v>
      </c>
      <c r="CN97" s="96">
        <v>125.69999999999982</v>
      </c>
      <c r="CO97" s="96">
        <v>25094</v>
      </c>
      <c r="CP97" s="96">
        <v>20436.199999999953</v>
      </c>
      <c r="CQ97" s="96">
        <v>4657.8000000000029</v>
      </c>
      <c r="CR97" s="96">
        <v>47473.5</v>
      </c>
      <c r="CS97" s="96">
        <v>11428.2</v>
      </c>
      <c r="CT97" s="96">
        <v>36045.299999999988</v>
      </c>
      <c r="CU97" s="96">
        <v>4136.7999999999993</v>
      </c>
      <c r="CV97" s="96">
        <v>30888</v>
      </c>
      <c r="CW97" s="96">
        <v>0</v>
      </c>
      <c r="CX97" s="96">
        <v>1020.5</v>
      </c>
      <c r="CY97" s="96">
        <v>0</v>
      </c>
      <c r="CZ97" s="96">
        <v>0</v>
      </c>
      <c r="DA97" s="96">
        <v>-61618</v>
      </c>
      <c r="DB97" s="96">
        <v>-39530.700000000186</v>
      </c>
      <c r="DC97" s="96">
        <v>-86712</v>
      </c>
      <c r="DD97" s="96">
        <v>-0.34054179000000051</v>
      </c>
      <c r="DE97" s="96">
        <v>0</v>
      </c>
      <c r="DF97" s="96">
        <v>86712</v>
      </c>
      <c r="DG97" s="96">
        <v>88720</v>
      </c>
      <c r="DH97" s="96">
        <v>-2008</v>
      </c>
    </row>
    <row r="98" spans="2:112" x14ac:dyDescent="0.25">
      <c r="B98">
        <v>2013</v>
      </c>
      <c r="C98">
        <v>11</v>
      </c>
      <c r="D98" t="s">
        <v>593</v>
      </c>
      <c r="E98" s="3">
        <v>41579</v>
      </c>
      <c r="F98" s="96">
        <v>3035777.4</v>
      </c>
      <c r="G98" s="96">
        <v>3035485.1</v>
      </c>
      <c r="H98" s="96">
        <v>2809866.7</v>
      </c>
      <c r="I98" s="96">
        <v>785385.8</v>
      </c>
      <c r="J98" s="96">
        <v>139962.6</v>
      </c>
      <c r="K98" s="96">
        <v>4487.2</v>
      </c>
      <c r="L98" s="96">
        <v>499407.8</v>
      </c>
      <c r="M98" s="96">
        <v>141528.20000000001</v>
      </c>
      <c r="N98" s="96">
        <v>827071.6</v>
      </c>
      <c r="O98" s="96">
        <v>563772.19999999995</v>
      </c>
      <c r="P98" s="96">
        <v>20164.400000000001</v>
      </c>
      <c r="Q98" s="96">
        <v>613472.69999999995</v>
      </c>
      <c r="R98" s="96">
        <v>225618.4</v>
      </c>
      <c r="S98" s="96">
        <v>51460.5</v>
      </c>
      <c r="T98" s="96">
        <v>13943.6</v>
      </c>
      <c r="U98" s="96">
        <v>160214.29999999999</v>
      </c>
      <c r="V98" s="96">
        <v>292.3</v>
      </c>
      <c r="W98" s="96">
        <v>4173148.3</v>
      </c>
      <c r="X98" s="96">
        <v>3884053.8</v>
      </c>
      <c r="Y98" s="96">
        <v>1565741.4</v>
      </c>
      <c r="Z98" s="96">
        <v>1299235.5</v>
      </c>
      <c r="AA98" s="96">
        <v>266505.90000000002</v>
      </c>
      <c r="AB98" s="96">
        <v>126602.4</v>
      </c>
      <c r="AC98" s="96">
        <v>1654406.4</v>
      </c>
      <c r="AD98" s="96">
        <v>567782.5</v>
      </c>
      <c r="AE98" s="96">
        <v>1078208.6000000001</v>
      </c>
      <c r="AF98" s="96">
        <v>5619.8</v>
      </c>
      <c r="AG98" s="96">
        <v>2795.5</v>
      </c>
      <c r="AH98" s="96">
        <v>537303.6</v>
      </c>
      <c r="AI98" s="96">
        <v>475115.7</v>
      </c>
      <c r="AJ98" s="96">
        <v>62187.9</v>
      </c>
      <c r="AK98" s="96">
        <v>289094.5</v>
      </c>
      <c r="AL98" s="96">
        <v>53069.7</v>
      </c>
      <c r="AM98" s="96">
        <v>236024.8</v>
      </c>
      <c r="AN98" s="96">
        <v>11304.5</v>
      </c>
      <c r="AO98" s="96">
        <v>184142.2</v>
      </c>
      <c r="AP98" s="96">
        <v>0</v>
      </c>
      <c r="AQ98" s="96">
        <v>40578.1</v>
      </c>
      <c r="AR98" s="96">
        <v>0</v>
      </c>
      <c r="AS98" s="96">
        <v>0</v>
      </c>
      <c r="AT98" s="96">
        <v>-600067.29999999981</v>
      </c>
      <c r="AU98" s="96">
        <v>-848568.69999999972</v>
      </c>
      <c r="AV98" s="96">
        <v>-1137370.8999999999</v>
      </c>
      <c r="AW98" s="96">
        <v>-4.4667671799999997</v>
      </c>
      <c r="AX98" s="96">
        <v>-0.19999999995343387</v>
      </c>
      <c r="AY98" s="96">
        <v>1137370.7</v>
      </c>
      <c r="AZ98" s="96">
        <v>763180.7</v>
      </c>
      <c r="BA98" s="96">
        <v>374190</v>
      </c>
      <c r="BB98" s="96">
        <v>254629.54619452541</v>
      </c>
      <c r="BC98" s="96">
        <v>4737439</v>
      </c>
      <c r="BI98">
        <v>2013</v>
      </c>
      <c r="BJ98">
        <v>11</v>
      </c>
      <c r="BK98" t="s">
        <v>593</v>
      </c>
      <c r="BL98" s="3">
        <v>41579</v>
      </c>
      <c r="BM98" s="96">
        <v>263896.19999999972</v>
      </c>
      <c r="BN98" s="96">
        <v>263896.10000000009</v>
      </c>
      <c r="BO98" s="96">
        <v>236723.80000000028</v>
      </c>
      <c r="BP98" s="96">
        <v>87774.600000000093</v>
      </c>
      <c r="BQ98" s="96">
        <v>14907.200000000012</v>
      </c>
      <c r="BR98" s="96">
        <v>1169.5</v>
      </c>
      <c r="BS98" s="96">
        <v>54863.700000000012</v>
      </c>
      <c r="BT98" s="96">
        <v>16834.200000000012</v>
      </c>
      <c r="BU98" s="96">
        <v>47752.29999999993</v>
      </c>
      <c r="BV98" s="96">
        <v>48724.79999999993</v>
      </c>
      <c r="BW98" s="96">
        <v>1337.9000000000015</v>
      </c>
      <c r="BX98" s="96">
        <v>51134.199999999953</v>
      </c>
      <c r="BY98" s="96">
        <v>27172.300000000017</v>
      </c>
      <c r="BZ98" s="96">
        <v>4344.6999999999971</v>
      </c>
      <c r="CA98" s="96">
        <v>2655.1000000000004</v>
      </c>
      <c r="CB98" s="96">
        <v>20172.5</v>
      </c>
      <c r="CC98" s="96">
        <v>0.10000000000002274</v>
      </c>
      <c r="CD98" s="96">
        <v>379382.59999999963</v>
      </c>
      <c r="CE98" s="96">
        <v>345499.39999999991</v>
      </c>
      <c r="CF98" s="96">
        <v>137426.89999999991</v>
      </c>
      <c r="CG98" s="96">
        <v>113329.39999999991</v>
      </c>
      <c r="CH98" s="96">
        <v>24097.500000000029</v>
      </c>
      <c r="CI98" s="96">
        <v>16018</v>
      </c>
      <c r="CJ98" s="96">
        <v>162293.89999999991</v>
      </c>
      <c r="CK98" s="96">
        <v>54685</v>
      </c>
      <c r="CL98" s="96">
        <v>107347.30000000005</v>
      </c>
      <c r="CM98" s="96">
        <v>261.60000000000036</v>
      </c>
      <c r="CN98" s="96">
        <v>0</v>
      </c>
      <c r="CO98" s="96">
        <v>29760.599999999977</v>
      </c>
      <c r="CP98" s="96">
        <v>18684.600000000035</v>
      </c>
      <c r="CQ98" s="96">
        <v>11076</v>
      </c>
      <c r="CR98" s="96">
        <v>33883.200000000012</v>
      </c>
      <c r="CS98" s="96">
        <v>10934.299999999996</v>
      </c>
      <c r="CT98" s="96">
        <v>22948.899999999994</v>
      </c>
      <c r="CU98" s="96">
        <v>1152.1000000000004</v>
      </c>
      <c r="CV98" s="96">
        <v>18614.400000000023</v>
      </c>
      <c r="CW98" s="96">
        <v>0</v>
      </c>
      <c r="CX98" s="96">
        <v>3182.4000000000015</v>
      </c>
      <c r="CY98" s="96">
        <v>0</v>
      </c>
      <c r="CZ98" s="96">
        <v>0</v>
      </c>
      <c r="DA98" s="96">
        <v>-85725.799999999814</v>
      </c>
      <c r="DB98" s="96">
        <v>-81603.299999999814</v>
      </c>
      <c r="DC98" s="96">
        <v>-115486.39999999991</v>
      </c>
      <c r="DD98" s="96">
        <v>-0.45354672999999934</v>
      </c>
      <c r="DE98" s="96">
        <v>-0.69999999995343387</v>
      </c>
      <c r="DF98" s="96">
        <v>115485.69999999995</v>
      </c>
      <c r="DG98" s="96">
        <v>115412.69999999995</v>
      </c>
      <c r="DH98" s="96">
        <v>73</v>
      </c>
    </row>
    <row r="99" spans="2:112" x14ac:dyDescent="0.25">
      <c r="B99">
        <v>2013</v>
      </c>
      <c r="C99">
        <v>12</v>
      </c>
      <c r="D99" t="s">
        <v>594</v>
      </c>
      <c r="E99" s="3">
        <v>41609</v>
      </c>
      <c r="F99" s="96">
        <v>3537315.7</v>
      </c>
      <c r="G99" s="96">
        <v>3536202.5</v>
      </c>
      <c r="H99" s="96">
        <v>3292308.9</v>
      </c>
      <c r="I99" s="96">
        <v>858560.39999999991</v>
      </c>
      <c r="J99" s="96">
        <v>154576.1</v>
      </c>
      <c r="K99" s="96">
        <v>4876.5</v>
      </c>
      <c r="L99" s="96">
        <v>544893.5</v>
      </c>
      <c r="M99" s="96">
        <v>154214.29999999999</v>
      </c>
      <c r="N99" s="96">
        <v>1014439.2</v>
      </c>
      <c r="O99" s="96">
        <v>631851.30000000005</v>
      </c>
      <c r="P99" s="96">
        <v>22190.3</v>
      </c>
      <c r="Q99" s="96">
        <v>765267.7</v>
      </c>
      <c r="R99" s="96">
        <v>243893.59999999998</v>
      </c>
      <c r="S99" s="96">
        <v>56272.4</v>
      </c>
      <c r="T99" s="96">
        <v>20785.900000000001</v>
      </c>
      <c r="U99" s="96">
        <v>166835.29999999999</v>
      </c>
      <c r="V99" s="96">
        <v>1113.2</v>
      </c>
      <c r="W99" s="96">
        <v>4872299.3</v>
      </c>
      <c r="X99" s="96">
        <v>4471847.0999999996</v>
      </c>
      <c r="Y99" s="96">
        <v>1817384.2</v>
      </c>
      <c r="Z99" s="96">
        <v>1523276.8</v>
      </c>
      <c r="AA99" s="96">
        <v>294107.40000000002</v>
      </c>
      <c r="AB99" s="96">
        <v>158364.79999999999</v>
      </c>
      <c r="AC99" s="96">
        <v>1864697.3</v>
      </c>
      <c r="AD99" s="96">
        <v>684274.5</v>
      </c>
      <c r="AE99" s="96">
        <v>1171155.2</v>
      </c>
      <c r="AF99" s="96">
        <v>6037.8</v>
      </c>
      <c r="AG99" s="96">
        <v>3229.8</v>
      </c>
      <c r="AH99" s="96">
        <v>631400.80000000005</v>
      </c>
      <c r="AI99" s="96">
        <v>568909.6</v>
      </c>
      <c r="AJ99" s="96">
        <v>62491.199999999997</v>
      </c>
      <c r="AK99" s="96">
        <v>400452.2</v>
      </c>
      <c r="AL99" s="96">
        <v>81389.100000000006</v>
      </c>
      <c r="AM99" s="96">
        <v>319063.09999999998</v>
      </c>
      <c r="AN99" s="96">
        <v>14532.3</v>
      </c>
      <c r="AO99" s="96">
        <v>263848.90000000002</v>
      </c>
      <c r="AP99" s="96">
        <v>0</v>
      </c>
      <c r="AQ99" s="96">
        <v>40681.9</v>
      </c>
      <c r="AR99" s="96">
        <v>0</v>
      </c>
      <c r="AS99" s="96">
        <v>0</v>
      </c>
      <c r="AT99" s="96">
        <v>-703582.79999999981</v>
      </c>
      <c r="AU99" s="96">
        <v>-935644.59999999963</v>
      </c>
      <c r="AV99" s="96">
        <v>-1334983.5999999996</v>
      </c>
      <c r="AW99" s="96">
        <v>-5.2428464100000003</v>
      </c>
      <c r="AX99" s="96">
        <v>0.1000000003259629</v>
      </c>
      <c r="AY99" s="96">
        <v>1334983.7</v>
      </c>
      <c r="AZ99" s="96">
        <v>933627.7</v>
      </c>
      <c r="BA99" s="96">
        <v>401356</v>
      </c>
      <c r="BB99" s="96">
        <v>254629.54578522537</v>
      </c>
      <c r="BC99" s="96">
        <v>4742361</v>
      </c>
      <c r="BI99">
        <v>2013</v>
      </c>
      <c r="BJ99">
        <v>12</v>
      </c>
      <c r="BK99" t="s">
        <v>594</v>
      </c>
      <c r="BL99" s="3">
        <v>41609</v>
      </c>
      <c r="BM99" s="96">
        <v>501538.30000000028</v>
      </c>
      <c r="BN99" s="96">
        <v>500717.39999999991</v>
      </c>
      <c r="BO99" s="96">
        <v>482442.19999999972</v>
      </c>
      <c r="BP99" s="96">
        <v>73174.59999999986</v>
      </c>
      <c r="BQ99" s="96">
        <v>14613.5</v>
      </c>
      <c r="BR99" s="96">
        <v>389.30000000000018</v>
      </c>
      <c r="BS99" s="96">
        <v>45485.700000000012</v>
      </c>
      <c r="BT99" s="96">
        <v>12686.099999999977</v>
      </c>
      <c r="BU99" s="96">
        <v>187367.59999999998</v>
      </c>
      <c r="BV99" s="96">
        <v>68079.100000000093</v>
      </c>
      <c r="BW99" s="96">
        <v>2025.8999999999978</v>
      </c>
      <c r="BX99" s="96">
        <v>151795</v>
      </c>
      <c r="BY99" s="96">
        <v>18275.199999999983</v>
      </c>
      <c r="BZ99" s="96">
        <v>4811.9000000000015</v>
      </c>
      <c r="CA99" s="96">
        <v>6842.3000000000011</v>
      </c>
      <c r="CB99" s="96">
        <v>6621</v>
      </c>
      <c r="CC99" s="96">
        <v>820.90000000000009</v>
      </c>
      <c r="CD99" s="96">
        <v>699151</v>
      </c>
      <c r="CE99" s="96">
        <v>587793.29999999981</v>
      </c>
      <c r="CF99" s="96">
        <v>251642.80000000005</v>
      </c>
      <c r="CG99" s="96">
        <v>224041.30000000005</v>
      </c>
      <c r="CH99" s="96">
        <v>27601.5</v>
      </c>
      <c r="CI99" s="96">
        <v>31762.399999999994</v>
      </c>
      <c r="CJ99" s="96">
        <v>210290.90000000014</v>
      </c>
      <c r="CK99" s="96">
        <v>116492</v>
      </c>
      <c r="CL99" s="96">
        <v>92946.59999999986</v>
      </c>
      <c r="CM99" s="96">
        <v>418</v>
      </c>
      <c r="CN99" s="96">
        <v>434.30000000000018</v>
      </c>
      <c r="CO99" s="96">
        <v>94097.20000000007</v>
      </c>
      <c r="CP99" s="96">
        <v>93793.899999999965</v>
      </c>
      <c r="CQ99" s="96">
        <v>303.29999999999563</v>
      </c>
      <c r="CR99" s="96">
        <v>111357.70000000001</v>
      </c>
      <c r="CS99" s="96">
        <v>28319.400000000009</v>
      </c>
      <c r="CT99" s="96">
        <v>83038.299999999988</v>
      </c>
      <c r="CU99" s="96">
        <v>3227.7999999999993</v>
      </c>
      <c r="CV99" s="96">
        <v>79706.700000000012</v>
      </c>
      <c r="CW99" s="96">
        <v>0</v>
      </c>
      <c r="CX99" s="96">
        <v>103.80000000000291</v>
      </c>
      <c r="CY99" s="96">
        <v>0</v>
      </c>
      <c r="CZ99" s="96">
        <v>0</v>
      </c>
      <c r="DA99" s="96">
        <v>-103515.5</v>
      </c>
      <c r="DB99" s="96">
        <v>-87075.899999999907</v>
      </c>
      <c r="DC99" s="96">
        <v>-197612.69999999972</v>
      </c>
      <c r="DD99" s="96">
        <v>-0.77607923000000056</v>
      </c>
      <c r="DE99" s="96">
        <v>0.30000000027939677</v>
      </c>
      <c r="DF99" s="96">
        <v>197613</v>
      </c>
      <c r="DG99" s="96">
        <v>170447</v>
      </c>
      <c r="DH99" s="96">
        <v>27166</v>
      </c>
    </row>
    <row r="100" spans="2:112" x14ac:dyDescent="0.25">
      <c r="B100">
        <v>2014</v>
      </c>
      <c r="C100">
        <v>1</v>
      </c>
      <c r="D100" t="s">
        <v>595</v>
      </c>
      <c r="E100" s="3">
        <v>41640</v>
      </c>
      <c r="F100" s="96">
        <v>280280.5</v>
      </c>
      <c r="G100" s="96">
        <v>280280.5</v>
      </c>
      <c r="H100" s="96">
        <v>274155.09999999998</v>
      </c>
      <c r="I100" s="96">
        <v>74026.3</v>
      </c>
      <c r="J100" s="96">
        <v>12192.6</v>
      </c>
      <c r="K100" s="96">
        <v>363.6</v>
      </c>
      <c r="L100" s="96">
        <v>49175.3</v>
      </c>
      <c r="M100" s="96">
        <v>12294.8</v>
      </c>
      <c r="N100" s="96">
        <v>58251.9</v>
      </c>
      <c r="O100" s="96">
        <v>70066.600000000006</v>
      </c>
      <c r="P100" s="96">
        <v>2480.6</v>
      </c>
      <c r="Q100" s="96">
        <v>69329.7</v>
      </c>
      <c r="R100" s="96">
        <v>6125.4000000000005</v>
      </c>
      <c r="S100" s="96">
        <v>4959.1000000000004</v>
      </c>
      <c r="T100" s="96">
        <v>1134</v>
      </c>
      <c r="U100" s="96">
        <v>32.299999999999997</v>
      </c>
      <c r="V100" s="96">
        <v>0</v>
      </c>
      <c r="W100" s="96">
        <v>474815.1</v>
      </c>
      <c r="X100" s="96">
        <v>465999</v>
      </c>
      <c r="Y100" s="96">
        <v>233522.6</v>
      </c>
      <c r="Z100" s="96">
        <v>214884.9</v>
      </c>
      <c r="AA100" s="96">
        <v>18637.7</v>
      </c>
      <c r="AB100" s="96">
        <v>3180.9</v>
      </c>
      <c r="AC100" s="96">
        <v>172554.5</v>
      </c>
      <c r="AD100" s="96">
        <v>52772.6</v>
      </c>
      <c r="AE100" s="96">
        <v>119449.9</v>
      </c>
      <c r="AF100" s="96">
        <v>332</v>
      </c>
      <c r="AG100" s="96">
        <v>0</v>
      </c>
      <c r="AH100" s="96">
        <v>56741</v>
      </c>
      <c r="AI100" s="96">
        <v>38950.699999999997</v>
      </c>
      <c r="AJ100" s="96">
        <v>17790.3</v>
      </c>
      <c r="AK100" s="96">
        <v>8816.1</v>
      </c>
      <c r="AL100" s="96">
        <v>3394</v>
      </c>
      <c r="AM100" s="96">
        <v>5422.1</v>
      </c>
      <c r="AN100" s="96">
        <v>625.29999999999995</v>
      </c>
      <c r="AO100" s="96">
        <v>4796.8</v>
      </c>
      <c r="AP100" s="96">
        <v>0</v>
      </c>
      <c r="AQ100" s="96">
        <v>0</v>
      </c>
      <c r="AR100" s="96">
        <v>0</v>
      </c>
      <c r="AS100" s="96">
        <v>0</v>
      </c>
      <c r="AT100" s="96">
        <v>-137793.59999999998</v>
      </c>
      <c r="AU100" s="96">
        <v>-185718.5</v>
      </c>
      <c r="AV100" s="96">
        <v>-194534.59999999998</v>
      </c>
      <c r="AW100" s="96">
        <v>-0.69473348999999995</v>
      </c>
      <c r="AX100" s="96">
        <v>-9.9999999976716936E-2</v>
      </c>
      <c r="AY100" s="96">
        <v>194534.5</v>
      </c>
      <c r="AZ100" s="96">
        <v>199115.2</v>
      </c>
      <c r="BA100" s="96">
        <v>-4580.7</v>
      </c>
      <c r="BB100" s="96">
        <v>280013.27530647756</v>
      </c>
      <c r="BC100" s="96">
        <v>4747489</v>
      </c>
      <c r="BI100">
        <v>2014</v>
      </c>
      <c r="BJ100">
        <v>1</v>
      </c>
      <c r="BK100" t="s">
        <v>595</v>
      </c>
      <c r="BL100" s="3">
        <v>41640</v>
      </c>
      <c r="BM100" s="96">
        <v>280280.5</v>
      </c>
      <c r="BN100" s="96">
        <v>280280.5</v>
      </c>
      <c r="BO100" s="96">
        <v>274155.09999999998</v>
      </c>
      <c r="BP100" s="96">
        <v>74026.3</v>
      </c>
      <c r="BQ100" s="96">
        <v>12192.6</v>
      </c>
      <c r="BR100" s="96">
        <v>363.6</v>
      </c>
      <c r="BS100" s="96">
        <v>49175.3</v>
      </c>
      <c r="BT100" s="96">
        <v>12294.8</v>
      </c>
      <c r="BU100" s="96">
        <v>58251.9</v>
      </c>
      <c r="BV100" s="96">
        <v>70066.600000000006</v>
      </c>
      <c r="BW100" s="96">
        <v>2480.6</v>
      </c>
      <c r="BX100" s="96">
        <v>69329.7</v>
      </c>
      <c r="BY100" s="96">
        <v>6125.4000000000005</v>
      </c>
      <c r="BZ100" s="96">
        <v>4959.1000000000004</v>
      </c>
      <c r="CA100" s="96">
        <v>1134</v>
      </c>
      <c r="CB100" s="96">
        <v>32.299999999999997</v>
      </c>
      <c r="CC100" s="96">
        <v>0</v>
      </c>
      <c r="CD100" s="96">
        <v>474815.1</v>
      </c>
      <c r="CE100" s="96">
        <v>465999</v>
      </c>
      <c r="CF100" s="96">
        <v>233522.6</v>
      </c>
      <c r="CG100" s="96">
        <v>214884.9</v>
      </c>
      <c r="CH100" s="96">
        <v>18637.7</v>
      </c>
      <c r="CI100" s="96">
        <v>3180.9</v>
      </c>
      <c r="CJ100" s="96">
        <v>172554.5</v>
      </c>
      <c r="CK100" s="96">
        <v>52772.6</v>
      </c>
      <c r="CL100" s="96">
        <v>119449.9</v>
      </c>
      <c r="CM100" s="96">
        <v>332</v>
      </c>
      <c r="CN100" s="96">
        <v>0</v>
      </c>
      <c r="CO100" s="96">
        <v>56741</v>
      </c>
      <c r="CP100" s="96">
        <v>38950.699999999997</v>
      </c>
      <c r="CQ100" s="96">
        <v>17790.3</v>
      </c>
      <c r="CR100" s="96">
        <v>8816.1</v>
      </c>
      <c r="CS100" s="96">
        <v>3394</v>
      </c>
      <c r="CT100" s="96">
        <v>5422.1</v>
      </c>
      <c r="CU100" s="96">
        <v>625.29999999999995</v>
      </c>
      <c r="CV100" s="96">
        <v>4796.8</v>
      </c>
      <c r="CW100" s="96">
        <v>0</v>
      </c>
      <c r="CX100" s="96">
        <v>0</v>
      </c>
      <c r="CY100" s="96">
        <v>0</v>
      </c>
      <c r="CZ100" s="96">
        <v>0</v>
      </c>
      <c r="DA100" s="96">
        <v>-137793.59999999998</v>
      </c>
      <c r="DB100" s="96">
        <v>-185718.5</v>
      </c>
      <c r="DC100" s="96">
        <v>-194534.59999999998</v>
      </c>
      <c r="DD100" s="96">
        <v>-0.69473348999999995</v>
      </c>
      <c r="DE100" s="96">
        <v>-9.9999999976716936E-2</v>
      </c>
      <c r="DF100" s="96">
        <v>194534.5</v>
      </c>
      <c r="DG100" s="96">
        <v>199115.2</v>
      </c>
      <c r="DH100" s="96">
        <v>-4580.7</v>
      </c>
    </row>
    <row r="101" spans="2:112" x14ac:dyDescent="0.25">
      <c r="B101">
        <v>2014</v>
      </c>
      <c r="C101">
        <v>2</v>
      </c>
      <c r="D101" t="s">
        <v>596</v>
      </c>
      <c r="E101" s="3">
        <v>41671</v>
      </c>
      <c r="F101" s="96">
        <v>525754.69999999995</v>
      </c>
      <c r="G101" s="96">
        <v>525754.69999999995</v>
      </c>
      <c r="H101" s="96">
        <v>504815.1</v>
      </c>
      <c r="I101" s="96">
        <v>143727.29999999999</v>
      </c>
      <c r="J101" s="96">
        <v>24216.6</v>
      </c>
      <c r="K101" s="96">
        <v>693.1</v>
      </c>
      <c r="L101" s="96">
        <v>93953.9</v>
      </c>
      <c r="M101" s="96">
        <v>24863.7</v>
      </c>
      <c r="N101" s="96">
        <v>105479</v>
      </c>
      <c r="O101" s="96">
        <v>120888.7</v>
      </c>
      <c r="P101" s="96">
        <v>3744.8</v>
      </c>
      <c r="Q101" s="96">
        <v>130975.3</v>
      </c>
      <c r="R101" s="96">
        <v>20939.599999999999</v>
      </c>
      <c r="S101" s="96">
        <v>10840</v>
      </c>
      <c r="T101" s="96">
        <v>3343.5</v>
      </c>
      <c r="U101" s="96">
        <v>6756.1</v>
      </c>
      <c r="V101" s="96">
        <v>0</v>
      </c>
      <c r="W101" s="96">
        <v>851579.8</v>
      </c>
      <c r="X101" s="96">
        <v>802433.6</v>
      </c>
      <c r="Y101" s="96">
        <v>379720.2</v>
      </c>
      <c r="Z101" s="96">
        <v>320401.90000000002</v>
      </c>
      <c r="AA101" s="96">
        <v>59318.3</v>
      </c>
      <c r="AB101" s="96">
        <v>12909.3</v>
      </c>
      <c r="AC101" s="96">
        <v>342128</v>
      </c>
      <c r="AD101" s="96">
        <v>107521.3</v>
      </c>
      <c r="AE101" s="96">
        <v>227881.60000000001</v>
      </c>
      <c r="AF101" s="96">
        <v>2285.9</v>
      </c>
      <c r="AG101" s="96">
        <v>4439.2</v>
      </c>
      <c r="AH101" s="96">
        <v>67676.100000000006</v>
      </c>
      <c r="AI101" s="96">
        <v>49419.199999999997</v>
      </c>
      <c r="AJ101" s="96">
        <v>18256.900000000001</v>
      </c>
      <c r="AK101" s="96">
        <v>49146.2</v>
      </c>
      <c r="AL101" s="96">
        <v>8424</v>
      </c>
      <c r="AM101" s="96">
        <v>40722.199999999997</v>
      </c>
      <c r="AN101" s="96">
        <v>1250.5</v>
      </c>
      <c r="AO101" s="96">
        <v>18163.8</v>
      </c>
      <c r="AP101" s="96">
        <v>0</v>
      </c>
      <c r="AQ101" s="96">
        <v>21307.9</v>
      </c>
      <c r="AR101" s="96">
        <v>0</v>
      </c>
      <c r="AS101" s="96">
        <v>0</v>
      </c>
      <c r="AT101" s="96">
        <v>-258149.00000000012</v>
      </c>
      <c r="AU101" s="96">
        <v>-276678.90000000002</v>
      </c>
      <c r="AV101" s="96">
        <v>-325825.10000000009</v>
      </c>
      <c r="AW101" s="96">
        <v>-1.1636059000000001</v>
      </c>
      <c r="AX101" s="96">
        <v>-1.1641532182693481E-10</v>
      </c>
      <c r="AY101" s="96">
        <v>325825.09999999998</v>
      </c>
      <c r="AZ101" s="96">
        <v>329940.5</v>
      </c>
      <c r="BA101" s="96">
        <v>-4115.3999999999996</v>
      </c>
      <c r="BB101" s="96">
        <v>280013.27597256086</v>
      </c>
      <c r="BC101" s="96">
        <v>4751716</v>
      </c>
      <c r="BI101">
        <v>2014</v>
      </c>
      <c r="BJ101">
        <v>2</v>
      </c>
      <c r="BK101" t="s">
        <v>596</v>
      </c>
      <c r="BL101" s="3">
        <v>41671</v>
      </c>
      <c r="BM101" s="96">
        <v>245474.19999999995</v>
      </c>
      <c r="BN101" s="96">
        <v>245474.19999999995</v>
      </c>
      <c r="BO101" s="96">
        <v>230660</v>
      </c>
      <c r="BP101" s="96">
        <v>69700.999999999985</v>
      </c>
      <c r="BQ101" s="96">
        <v>12023.999999999998</v>
      </c>
      <c r="BR101" s="96">
        <v>329.5</v>
      </c>
      <c r="BS101" s="96">
        <v>44778.599999999991</v>
      </c>
      <c r="BT101" s="96">
        <v>12568.900000000001</v>
      </c>
      <c r="BU101" s="96">
        <v>47227.1</v>
      </c>
      <c r="BV101" s="96">
        <v>50822.099999999991</v>
      </c>
      <c r="BW101" s="96">
        <v>1264.2000000000003</v>
      </c>
      <c r="BX101" s="96">
        <v>61645.600000000006</v>
      </c>
      <c r="BY101" s="96">
        <v>14814.199999999997</v>
      </c>
      <c r="BZ101" s="96">
        <v>5880.9</v>
      </c>
      <c r="CA101" s="96">
        <v>2209.5</v>
      </c>
      <c r="CB101" s="96">
        <v>6723.8</v>
      </c>
      <c r="CC101" s="96">
        <v>0</v>
      </c>
      <c r="CD101" s="96">
        <v>376764.70000000007</v>
      </c>
      <c r="CE101" s="96">
        <v>336434.6</v>
      </c>
      <c r="CF101" s="96">
        <v>146197.6</v>
      </c>
      <c r="CG101" s="96">
        <v>105517.00000000003</v>
      </c>
      <c r="CH101" s="96">
        <v>40680.600000000006</v>
      </c>
      <c r="CI101" s="96">
        <v>9728.4</v>
      </c>
      <c r="CJ101" s="96">
        <v>169573.5</v>
      </c>
      <c r="CK101" s="96">
        <v>54748.700000000004</v>
      </c>
      <c r="CL101" s="96">
        <v>108431.70000000001</v>
      </c>
      <c r="CM101" s="96">
        <v>1953.9</v>
      </c>
      <c r="CN101" s="96">
        <v>4439.2</v>
      </c>
      <c r="CO101" s="96">
        <v>10935.100000000006</v>
      </c>
      <c r="CP101" s="96">
        <v>10468.5</v>
      </c>
      <c r="CQ101" s="96">
        <v>466.60000000000218</v>
      </c>
      <c r="CR101" s="96">
        <v>40330.1</v>
      </c>
      <c r="CS101" s="96">
        <v>5030</v>
      </c>
      <c r="CT101" s="96">
        <v>35300.1</v>
      </c>
      <c r="CU101" s="96">
        <v>625.20000000000005</v>
      </c>
      <c r="CV101" s="96">
        <v>13367</v>
      </c>
      <c r="CW101" s="96">
        <v>0</v>
      </c>
      <c r="CX101" s="96">
        <v>21307.9</v>
      </c>
      <c r="CY101" s="96">
        <v>0</v>
      </c>
      <c r="CZ101" s="96">
        <v>0</v>
      </c>
      <c r="DA101" s="96">
        <v>-120355.40000000014</v>
      </c>
      <c r="DB101" s="96">
        <v>-90960.400000000023</v>
      </c>
      <c r="DC101" s="96">
        <v>-131290.50000000012</v>
      </c>
      <c r="DD101" s="96">
        <v>-0.46887241000000013</v>
      </c>
      <c r="DE101" s="96">
        <v>9.9999999860301614E-2</v>
      </c>
      <c r="DF101" s="96">
        <v>131290.59999999998</v>
      </c>
      <c r="DG101" s="96">
        <v>130825.29999999999</v>
      </c>
      <c r="DH101" s="96">
        <v>465.30000000000018</v>
      </c>
    </row>
    <row r="102" spans="2:112" x14ac:dyDescent="0.25">
      <c r="B102">
        <v>2014</v>
      </c>
      <c r="C102">
        <v>3</v>
      </c>
      <c r="D102" t="s">
        <v>597</v>
      </c>
      <c r="E102" s="3">
        <v>41699</v>
      </c>
      <c r="F102" s="96">
        <v>886499.3</v>
      </c>
      <c r="G102" s="96">
        <v>886499.3</v>
      </c>
      <c r="H102" s="96">
        <v>851066.5</v>
      </c>
      <c r="I102" s="96">
        <v>230790.80000000002</v>
      </c>
      <c r="J102" s="96">
        <v>38937.699999999997</v>
      </c>
      <c r="K102" s="96">
        <v>1108.3</v>
      </c>
      <c r="L102" s="96">
        <v>148981.70000000001</v>
      </c>
      <c r="M102" s="96">
        <v>41763.1</v>
      </c>
      <c r="N102" s="96">
        <v>247110</v>
      </c>
      <c r="O102" s="96">
        <v>172352.3</v>
      </c>
      <c r="P102" s="96">
        <v>5421</v>
      </c>
      <c r="Q102" s="96">
        <v>195392.4</v>
      </c>
      <c r="R102" s="96">
        <v>35432.800000000003</v>
      </c>
      <c r="S102" s="96">
        <v>15979.5</v>
      </c>
      <c r="T102" s="96">
        <v>5026.7</v>
      </c>
      <c r="U102" s="96">
        <v>14426.6</v>
      </c>
      <c r="V102" s="96">
        <v>0</v>
      </c>
      <c r="W102" s="96">
        <v>1292646</v>
      </c>
      <c r="X102" s="96">
        <v>1200977.3</v>
      </c>
      <c r="Y102" s="96">
        <v>515184</v>
      </c>
      <c r="Z102" s="96">
        <v>433334.8</v>
      </c>
      <c r="AA102" s="96">
        <v>81849.2</v>
      </c>
      <c r="AB102" s="96">
        <v>27619.8</v>
      </c>
      <c r="AC102" s="96">
        <v>496869</v>
      </c>
      <c r="AD102" s="96">
        <v>161644</v>
      </c>
      <c r="AE102" s="96">
        <v>327766</v>
      </c>
      <c r="AF102" s="96">
        <v>2594.4</v>
      </c>
      <c r="AG102" s="96">
        <v>4864.6000000000004</v>
      </c>
      <c r="AH102" s="96">
        <v>161304.5</v>
      </c>
      <c r="AI102" s="96">
        <v>138483.70000000001</v>
      </c>
      <c r="AJ102" s="96">
        <v>22820.799999999999</v>
      </c>
      <c r="AK102" s="96">
        <v>91668.7</v>
      </c>
      <c r="AL102" s="96">
        <v>12234</v>
      </c>
      <c r="AM102" s="96">
        <v>79434.7</v>
      </c>
      <c r="AN102" s="96">
        <v>1950.8</v>
      </c>
      <c r="AO102" s="96">
        <v>53259.8</v>
      </c>
      <c r="AP102" s="96">
        <v>0</v>
      </c>
      <c r="AQ102" s="96">
        <v>24224.1</v>
      </c>
      <c r="AR102" s="96">
        <v>0</v>
      </c>
      <c r="AS102" s="96">
        <v>0</v>
      </c>
      <c r="AT102" s="96">
        <v>-244842.19999999995</v>
      </c>
      <c r="AU102" s="96">
        <v>-314478</v>
      </c>
      <c r="AV102" s="96">
        <v>-406146.69999999995</v>
      </c>
      <c r="AW102" s="96">
        <v>-1.45045516</v>
      </c>
      <c r="AX102" s="96">
        <v>-0.69999999995343387</v>
      </c>
      <c r="AY102" s="96">
        <v>406146</v>
      </c>
      <c r="AZ102" s="96">
        <v>520975</v>
      </c>
      <c r="BA102" s="96">
        <v>-114829</v>
      </c>
      <c r="BB102" s="96">
        <v>280013.27528111933</v>
      </c>
      <c r="BC102" s="96">
        <v>4757426</v>
      </c>
      <c r="BI102">
        <v>2014</v>
      </c>
      <c r="BJ102">
        <v>3</v>
      </c>
      <c r="BK102" t="s">
        <v>597</v>
      </c>
      <c r="BL102" s="3">
        <v>41699</v>
      </c>
      <c r="BM102" s="96">
        <v>360744.60000000009</v>
      </c>
      <c r="BN102" s="96">
        <v>360744.60000000009</v>
      </c>
      <c r="BO102" s="96">
        <v>346251.4</v>
      </c>
      <c r="BP102" s="96">
        <v>87063.500000000029</v>
      </c>
      <c r="BQ102" s="96">
        <v>14721.099999999999</v>
      </c>
      <c r="BR102" s="96">
        <v>415.19999999999993</v>
      </c>
      <c r="BS102" s="96">
        <v>55027.800000000017</v>
      </c>
      <c r="BT102" s="96">
        <v>16899.399999999998</v>
      </c>
      <c r="BU102" s="96">
        <v>141631</v>
      </c>
      <c r="BV102" s="96">
        <v>51463.599999999991</v>
      </c>
      <c r="BW102" s="96">
        <v>1676.1999999999998</v>
      </c>
      <c r="BX102" s="96">
        <v>64417.099999999991</v>
      </c>
      <c r="BY102" s="96">
        <v>14493.200000000004</v>
      </c>
      <c r="BZ102" s="96">
        <v>5139.5</v>
      </c>
      <c r="CA102" s="96">
        <v>1683.1999999999998</v>
      </c>
      <c r="CB102" s="96">
        <v>7670.5</v>
      </c>
      <c r="CC102" s="96">
        <v>0</v>
      </c>
      <c r="CD102" s="96">
        <v>441066.19999999995</v>
      </c>
      <c r="CE102" s="96">
        <v>398543.70000000007</v>
      </c>
      <c r="CF102" s="96">
        <v>135463.79999999999</v>
      </c>
      <c r="CG102" s="96">
        <v>112932.89999999997</v>
      </c>
      <c r="CH102" s="96">
        <v>22530.899999999994</v>
      </c>
      <c r="CI102" s="96">
        <v>14710.5</v>
      </c>
      <c r="CJ102" s="96">
        <v>154741</v>
      </c>
      <c r="CK102" s="96">
        <v>54122.7</v>
      </c>
      <c r="CL102" s="96">
        <v>99884.4</v>
      </c>
      <c r="CM102" s="96">
        <v>308.5</v>
      </c>
      <c r="CN102" s="96">
        <v>425.40000000000055</v>
      </c>
      <c r="CO102" s="96">
        <v>93628.4</v>
      </c>
      <c r="CP102" s="96">
        <v>89064.500000000015</v>
      </c>
      <c r="CQ102" s="96">
        <v>4563.8999999999978</v>
      </c>
      <c r="CR102" s="96">
        <v>42522.5</v>
      </c>
      <c r="CS102" s="96">
        <v>3810</v>
      </c>
      <c r="CT102" s="96">
        <v>38712.5</v>
      </c>
      <c r="CU102" s="96">
        <v>700.3</v>
      </c>
      <c r="CV102" s="96">
        <v>35096</v>
      </c>
      <c r="CW102" s="96">
        <v>0</v>
      </c>
      <c r="CX102" s="96">
        <v>2916.1999999999971</v>
      </c>
      <c r="CY102" s="96">
        <v>0</v>
      </c>
      <c r="CZ102" s="96">
        <v>0</v>
      </c>
      <c r="DA102" s="96">
        <v>13306.800000000163</v>
      </c>
      <c r="DB102" s="96">
        <v>-37799.099999999977</v>
      </c>
      <c r="DC102" s="96">
        <v>-80321.59999999986</v>
      </c>
      <c r="DD102" s="96">
        <v>-0.28684925999999988</v>
      </c>
      <c r="DE102" s="96">
        <v>-0.69999999983701855</v>
      </c>
      <c r="DF102" s="96">
        <v>80320.900000000023</v>
      </c>
      <c r="DG102" s="96">
        <v>191034.5</v>
      </c>
      <c r="DH102" s="96">
        <v>-110713.60000000001</v>
      </c>
    </row>
    <row r="103" spans="2:112" x14ac:dyDescent="0.25">
      <c r="B103">
        <v>2014</v>
      </c>
      <c r="C103">
        <v>4</v>
      </c>
      <c r="D103" t="s">
        <v>598</v>
      </c>
      <c r="E103" s="3">
        <v>41730</v>
      </c>
      <c r="F103" s="96">
        <v>1195908.3</v>
      </c>
      <c r="G103" s="96">
        <v>1195908.3</v>
      </c>
      <c r="H103" s="96">
        <v>1130919.8</v>
      </c>
      <c r="I103" s="96">
        <v>307717.60000000003</v>
      </c>
      <c r="J103" s="96">
        <v>51926.3</v>
      </c>
      <c r="K103" s="96">
        <v>1525.4</v>
      </c>
      <c r="L103" s="96">
        <v>198031.5</v>
      </c>
      <c r="M103" s="96">
        <v>56234.400000000001</v>
      </c>
      <c r="N103" s="96">
        <v>312584</v>
      </c>
      <c r="O103" s="96">
        <v>230172.79999999999</v>
      </c>
      <c r="P103" s="96">
        <v>10523.6</v>
      </c>
      <c r="Q103" s="96">
        <v>269921.8</v>
      </c>
      <c r="R103" s="96">
        <v>64988.5</v>
      </c>
      <c r="S103" s="96">
        <v>20727.400000000001</v>
      </c>
      <c r="T103" s="96">
        <v>6588.6</v>
      </c>
      <c r="U103" s="96">
        <v>37672.5</v>
      </c>
      <c r="V103" s="96">
        <v>0</v>
      </c>
      <c r="W103" s="96">
        <v>1659498.3</v>
      </c>
      <c r="X103" s="96">
        <v>1542266.3</v>
      </c>
      <c r="Y103" s="96">
        <v>650728.80000000005</v>
      </c>
      <c r="Z103" s="96">
        <v>544822.19999999995</v>
      </c>
      <c r="AA103" s="96">
        <v>105906.6</v>
      </c>
      <c r="AB103" s="96">
        <v>40354.199999999997</v>
      </c>
      <c r="AC103" s="96">
        <v>652193.4</v>
      </c>
      <c r="AD103" s="96">
        <v>217721</v>
      </c>
      <c r="AE103" s="96">
        <v>426827.6</v>
      </c>
      <c r="AF103" s="96">
        <v>2780.2</v>
      </c>
      <c r="AG103" s="96">
        <v>4864.6000000000004</v>
      </c>
      <c r="AH103" s="96">
        <v>198989.9</v>
      </c>
      <c r="AI103" s="96">
        <v>159191.4</v>
      </c>
      <c r="AJ103" s="96">
        <v>39798.5</v>
      </c>
      <c r="AK103" s="96">
        <v>117232</v>
      </c>
      <c r="AL103" s="96">
        <v>16873.400000000001</v>
      </c>
      <c r="AM103" s="96">
        <v>100358.6</v>
      </c>
      <c r="AN103" s="96">
        <v>2601.1</v>
      </c>
      <c r="AO103" s="96">
        <v>72238.899999999994</v>
      </c>
      <c r="AP103" s="96">
        <v>0</v>
      </c>
      <c r="AQ103" s="96">
        <v>25518.6</v>
      </c>
      <c r="AR103" s="96">
        <v>0</v>
      </c>
      <c r="AS103" s="96">
        <v>0</v>
      </c>
      <c r="AT103" s="96">
        <v>-264600.10000000009</v>
      </c>
      <c r="AU103" s="96">
        <v>-346358</v>
      </c>
      <c r="AV103" s="96">
        <v>-463590</v>
      </c>
      <c r="AW103" s="96">
        <v>-1.65560007</v>
      </c>
      <c r="AX103" s="96">
        <v>0</v>
      </c>
      <c r="AY103" s="96">
        <v>463590</v>
      </c>
      <c r="AZ103" s="96">
        <v>75661</v>
      </c>
      <c r="BA103" s="96">
        <v>387929</v>
      </c>
      <c r="BB103" s="96">
        <v>280013.27639470325</v>
      </c>
      <c r="BC103" s="96">
        <v>4763662</v>
      </c>
      <c r="BI103">
        <v>2014</v>
      </c>
      <c r="BJ103">
        <v>4</v>
      </c>
      <c r="BK103" t="s">
        <v>598</v>
      </c>
      <c r="BL103" s="3">
        <v>41730</v>
      </c>
      <c r="BM103" s="96">
        <v>309409</v>
      </c>
      <c r="BN103" s="96">
        <v>309409</v>
      </c>
      <c r="BO103" s="96">
        <v>279853.30000000005</v>
      </c>
      <c r="BP103" s="96">
        <v>76926.800000000017</v>
      </c>
      <c r="BQ103" s="96">
        <v>12988.600000000006</v>
      </c>
      <c r="BR103" s="96">
        <v>417.10000000000014</v>
      </c>
      <c r="BS103" s="96">
        <v>49049.799999999988</v>
      </c>
      <c r="BT103" s="96">
        <v>14471.300000000003</v>
      </c>
      <c r="BU103" s="96">
        <v>65474</v>
      </c>
      <c r="BV103" s="96">
        <v>57820.5</v>
      </c>
      <c r="BW103" s="96">
        <v>5102.6000000000004</v>
      </c>
      <c r="BX103" s="96">
        <v>74529.399999999994</v>
      </c>
      <c r="BY103" s="96">
        <v>29555.699999999997</v>
      </c>
      <c r="BZ103" s="96">
        <v>4747.9000000000015</v>
      </c>
      <c r="CA103" s="96">
        <v>1561.9000000000005</v>
      </c>
      <c r="CB103" s="96">
        <v>23245.9</v>
      </c>
      <c r="CC103" s="96">
        <v>0</v>
      </c>
      <c r="CD103" s="96">
        <v>366852.30000000005</v>
      </c>
      <c r="CE103" s="96">
        <v>341289</v>
      </c>
      <c r="CF103" s="96">
        <v>135544.80000000005</v>
      </c>
      <c r="CG103" s="96">
        <v>111487.39999999997</v>
      </c>
      <c r="CH103" s="96">
        <v>24057.400000000009</v>
      </c>
      <c r="CI103" s="96">
        <v>12734.399999999998</v>
      </c>
      <c r="CJ103" s="96">
        <v>155324.40000000002</v>
      </c>
      <c r="CK103" s="96">
        <v>56077</v>
      </c>
      <c r="CL103" s="96">
        <v>99061.599999999977</v>
      </c>
      <c r="CM103" s="96">
        <v>185.79999999999973</v>
      </c>
      <c r="CN103" s="96">
        <v>0</v>
      </c>
      <c r="CO103" s="96">
        <v>37685.399999999994</v>
      </c>
      <c r="CP103" s="96">
        <v>20707.699999999983</v>
      </c>
      <c r="CQ103" s="96">
        <v>16977.7</v>
      </c>
      <c r="CR103" s="96">
        <v>25563.300000000003</v>
      </c>
      <c r="CS103" s="96">
        <v>4639.4000000000015</v>
      </c>
      <c r="CT103" s="96">
        <v>20923.900000000009</v>
      </c>
      <c r="CU103" s="96">
        <v>650.29999999999995</v>
      </c>
      <c r="CV103" s="96">
        <v>18979.099999999991</v>
      </c>
      <c r="CW103" s="96">
        <v>0</v>
      </c>
      <c r="CX103" s="96">
        <v>1294.5</v>
      </c>
      <c r="CY103" s="96">
        <v>0</v>
      </c>
      <c r="CZ103" s="96">
        <v>0</v>
      </c>
      <c r="DA103" s="96">
        <v>-19757.90000000014</v>
      </c>
      <c r="DB103" s="96">
        <v>-31880</v>
      </c>
      <c r="DC103" s="96">
        <v>-57443.300000000047</v>
      </c>
      <c r="DD103" s="96">
        <v>-0.20514491000000001</v>
      </c>
      <c r="DE103" s="96">
        <v>0.69999999995343387</v>
      </c>
      <c r="DF103" s="96">
        <v>57444</v>
      </c>
      <c r="DG103" s="96">
        <v>-445314</v>
      </c>
      <c r="DH103" s="96">
        <v>502758</v>
      </c>
    </row>
    <row r="104" spans="2:112" x14ac:dyDescent="0.25">
      <c r="B104">
        <v>2014</v>
      </c>
      <c r="C104">
        <v>5</v>
      </c>
      <c r="D104" t="s">
        <v>599</v>
      </c>
      <c r="E104" s="3">
        <v>41760</v>
      </c>
      <c r="F104" s="96">
        <v>1461545.5</v>
      </c>
      <c r="G104" s="96">
        <v>1461545.5</v>
      </c>
      <c r="H104" s="96">
        <v>1366593</v>
      </c>
      <c r="I104" s="96">
        <v>392082.4</v>
      </c>
      <c r="J104" s="96">
        <v>66872.600000000006</v>
      </c>
      <c r="K104" s="96">
        <v>2043.4</v>
      </c>
      <c r="L104" s="96">
        <v>251614.7</v>
      </c>
      <c r="M104" s="96">
        <v>71551.7</v>
      </c>
      <c r="N104" s="96">
        <v>359792.1</v>
      </c>
      <c r="O104" s="96">
        <v>280225.59999999998</v>
      </c>
      <c r="P104" s="96">
        <v>11252.7</v>
      </c>
      <c r="Q104" s="96">
        <v>323240.2</v>
      </c>
      <c r="R104" s="96">
        <v>94952.5</v>
      </c>
      <c r="S104" s="96">
        <v>25648.1</v>
      </c>
      <c r="T104" s="96">
        <v>7936.9</v>
      </c>
      <c r="U104" s="96">
        <v>61367.5</v>
      </c>
      <c r="V104" s="96">
        <v>0</v>
      </c>
      <c r="W104" s="96">
        <v>2041583.5</v>
      </c>
      <c r="X104" s="96">
        <v>1892334.6</v>
      </c>
      <c r="Y104" s="96">
        <v>798792.3</v>
      </c>
      <c r="Z104" s="96">
        <v>665431.9</v>
      </c>
      <c r="AA104" s="96">
        <v>133360.4</v>
      </c>
      <c r="AB104" s="96">
        <v>57473.3</v>
      </c>
      <c r="AC104" s="96">
        <v>812632.8</v>
      </c>
      <c r="AD104" s="96">
        <v>275027.59999999998</v>
      </c>
      <c r="AE104" s="96">
        <v>533541.6</v>
      </c>
      <c r="AF104" s="96">
        <v>2927.4</v>
      </c>
      <c r="AG104" s="96">
        <v>1136.2</v>
      </c>
      <c r="AH104" s="96">
        <v>223436.2</v>
      </c>
      <c r="AI104" s="96">
        <v>183469.9</v>
      </c>
      <c r="AJ104" s="96">
        <v>39966.300000000003</v>
      </c>
      <c r="AK104" s="96">
        <v>149248.9</v>
      </c>
      <c r="AL104" s="96">
        <v>22723.5</v>
      </c>
      <c r="AM104" s="96">
        <v>126525.4</v>
      </c>
      <c r="AN104" s="96">
        <v>3366.3</v>
      </c>
      <c r="AO104" s="96">
        <v>87868.7</v>
      </c>
      <c r="AP104" s="96">
        <v>0</v>
      </c>
      <c r="AQ104" s="96">
        <v>35290.400000000001</v>
      </c>
      <c r="AR104" s="96">
        <v>0</v>
      </c>
      <c r="AS104" s="96">
        <v>0</v>
      </c>
      <c r="AT104" s="96">
        <v>-356601.80000000005</v>
      </c>
      <c r="AU104" s="96">
        <v>-430789.10000000009</v>
      </c>
      <c r="AV104" s="96">
        <v>-580038</v>
      </c>
      <c r="AW104" s="96">
        <v>-2.07146607</v>
      </c>
      <c r="AX104" s="96">
        <v>0</v>
      </c>
      <c r="AY104" s="96">
        <v>580038</v>
      </c>
      <c r="AZ104" s="96">
        <v>167102</v>
      </c>
      <c r="BA104" s="96">
        <v>412936</v>
      </c>
      <c r="BB104" s="96">
        <v>280013.27581484354</v>
      </c>
      <c r="BC104" s="96">
        <v>4767893</v>
      </c>
      <c r="BI104">
        <v>2014</v>
      </c>
      <c r="BJ104">
        <v>5</v>
      </c>
      <c r="BK104" t="s">
        <v>599</v>
      </c>
      <c r="BL104" s="3">
        <v>41760</v>
      </c>
      <c r="BM104" s="96">
        <v>265637.19999999995</v>
      </c>
      <c r="BN104" s="96">
        <v>265637.19999999995</v>
      </c>
      <c r="BO104" s="96">
        <v>235673.19999999995</v>
      </c>
      <c r="BP104" s="96">
        <v>84364.799999999988</v>
      </c>
      <c r="BQ104" s="96">
        <v>14946.300000000003</v>
      </c>
      <c r="BR104" s="96">
        <v>518</v>
      </c>
      <c r="BS104" s="96">
        <v>53583.200000000012</v>
      </c>
      <c r="BT104" s="96">
        <v>15317.299999999996</v>
      </c>
      <c r="BU104" s="96">
        <v>47208.099999999977</v>
      </c>
      <c r="BV104" s="96">
        <v>50052.799999999988</v>
      </c>
      <c r="BW104" s="96">
        <v>729.10000000000036</v>
      </c>
      <c r="BX104" s="96">
        <v>53318.400000000023</v>
      </c>
      <c r="BY104" s="96">
        <v>29964</v>
      </c>
      <c r="BZ104" s="96">
        <v>4920.6999999999971</v>
      </c>
      <c r="CA104" s="96">
        <v>1348.2999999999993</v>
      </c>
      <c r="CB104" s="96">
        <v>23695</v>
      </c>
      <c r="CC104" s="96">
        <v>0</v>
      </c>
      <c r="CD104" s="96">
        <v>382085.19999999995</v>
      </c>
      <c r="CE104" s="96">
        <v>350068.30000000005</v>
      </c>
      <c r="CF104" s="96">
        <v>148063.5</v>
      </c>
      <c r="CG104" s="96">
        <v>120609.70000000007</v>
      </c>
      <c r="CH104" s="96">
        <v>27453.799999999988</v>
      </c>
      <c r="CI104" s="96">
        <v>17119.100000000006</v>
      </c>
      <c r="CJ104" s="96">
        <v>160439.40000000002</v>
      </c>
      <c r="CK104" s="96">
        <v>57306.599999999977</v>
      </c>
      <c r="CL104" s="96">
        <v>106714</v>
      </c>
      <c r="CM104" s="96">
        <v>147.20000000000027</v>
      </c>
      <c r="CN104" s="96">
        <v>-3728.4000000000005</v>
      </c>
      <c r="CO104" s="96">
        <v>24446.300000000017</v>
      </c>
      <c r="CP104" s="96">
        <v>24278.5</v>
      </c>
      <c r="CQ104" s="96">
        <v>167.80000000000291</v>
      </c>
      <c r="CR104" s="96">
        <v>32016.899999999994</v>
      </c>
      <c r="CS104" s="96">
        <v>5850.0999999999985</v>
      </c>
      <c r="CT104" s="96">
        <v>26166.799999999988</v>
      </c>
      <c r="CU104" s="96">
        <v>765.20000000000027</v>
      </c>
      <c r="CV104" s="96">
        <v>15629.800000000003</v>
      </c>
      <c r="CW104" s="96">
        <v>0</v>
      </c>
      <c r="CX104" s="96">
        <v>9771.8000000000029</v>
      </c>
      <c r="CY104" s="96">
        <v>0</v>
      </c>
      <c r="CZ104" s="96">
        <v>0</v>
      </c>
      <c r="DA104" s="96">
        <v>-92001.699999999953</v>
      </c>
      <c r="DB104" s="96">
        <v>-84431.100000000093</v>
      </c>
      <c r="DC104" s="96">
        <v>-116448</v>
      </c>
      <c r="DD104" s="96">
        <v>-0.41586600000000007</v>
      </c>
      <c r="DE104" s="96">
        <v>0</v>
      </c>
      <c r="DF104" s="96">
        <v>116448</v>
      </c>
      <c r="DG104" s="96">
        <v>91441</v>
      </c>
      <c r="DH104" s="96">
        <v>25007</v>
      </c>
    </row>
    <row r="105" spans="2:112" x14ac:dyDescent="0.25">
      <c r="B105">
        <v>2014</v>
      </c>
      <c r="C105">
        <v>6</v>
      </c>
      <c r="D105" t="s">
        <v>600</v>
      </c>
      <c r="E105" s="3">
        <v>41791</v>
      </c>
      <c r="F105" s="96">
        <v>1807336.3</v>
      </c>
      <c r="G105" s="96">
        <v>1807336.3</v>
      </c>
      <c r="H105" s="96">
        <v>1674118</v>
      </c>
      <c r="I105" s="96">
        <v>466239.5</v>
      </c>
      <c r="J105" s="96">
        <v>79457.3</v>
      </c>
      <c r="K105" s="96">
        <v>2490.4</v>
      </c>
      <c r="L105" s="96">
        <v>300119.5</v>
      </c>
      <c r="M105" s="96">
        <v>84172.3</v>
      </c>
      <c r="N105" s="96">
        <v>497304.2</v>
      </c>
      <c r="O105" s="96">
        <v>328783.09999999998</v>
      </c>
      <c r="P105" s="96">
        <v>11905.2</v>
      </c>
      <c r="Q105" s="96">
        <v>369886</v>
      </c>
      <c r="R105" s="96">
        <v>133218.29999999999</v>
      </c>
      <c r="S105" s="96">
        <v>30507.7</v>
      </c>
      <c r="T105" s="96">
        <v>10439</v>
      </c>
      <c r="U105" s="96">
        <v>92271.6</v>
      </c>
      <c r="V105" s="96">
        <v>0</v>
      </c>
      <c r="W105" s="96">
        <v>2506891.9</v>
      </c>
      <c r="X105" s="96">
        <v>2310562.4</v>
      </c>
      <c r="Y105" s="96">
        <v>956716</v>
      </c>
      <c r="Z105" s="96">
        <v>798841</v>
      </c>
      <c r="AA105" s="96">
        <v>157875</v>
      </c>
      <c r="AB105" s="96">
        <v>70391.399999999994</v>
      </c>
      <c r="AC105" s="96">
        <v>966188.7</v>
      </c>
      <c r="AD105" s="96">
        <v>329908.09999999998</v>
      </c>
      <c r="AE105" s="96">
        <v>627595.80000000005</v>
      </c>
      <c r="AF105" s="96">
        <v>3109.3</v>
      </c>
      <c r="AG105" s="96">
        <v>5575.5</v>
      </c>
      <c r="AH105" s="96">
        <v>317266.3</v>
      </c>
      <c r="AI105" s="96">
        <v>276934.90000000002</v>
      </c>
      <c r="AJ105" s="96">
        <v>40331.4</v>
      </c>
      <c r="AK105" s="96">
        <v>196329.5</v>
      </c>
      <c r="AL105" s="96">
        <v>27432.9</v>
      </c>
      <c r="AM105" s="96">
        <v>168896.6</v>
      </c>
      <c r="AN105" s="96">
        <v>4099.1000000000004</v>
      </c>
      <c r="AO105" s="96">
        <v>126047</v>
      </c>
      <c r="AP105" s="96">
        <v>0</v>
      </c>
      <c r="AQ105" s="96">
        <v>38750.5</v>
      </c>
      <c r="AR105" s="96">
        <v>0</v>
      </c>
      <c r="AS105" s="96">
        <v>0</v>
      </c>
      <c r="AT105" s="96">
        <v>-382289.30000000005</v>
      </c>
      <c r="AU105" s="96">
        <v>-503226.09999999986</v>
      </c>
      <c r="AV105" s="96">
        <v>-699555.59999999986</v>
      </c>
      <c r="AW105" s="96">
        <v>-2.4982943999999998</v>
      </c>
      <c r="AX105" s="96">
        <v>-9.9999999860301614E-2</v>
      </c>
      <c r="AY105" s="96">
        <v>699555.5</v>
      </c>
      <c r="AZ105" s="96">
        <v>267027.90000000002</v>
      </c>
      <c r="BA105" s="96">
        <v>432527.6</v>
      </c>
      <c r="BB105" s="96">
        <v>280013.27625759394</v>
      </c>
      <c r="BC105" s="96">
        <v>4773667</v>
      </c>
      <c r="BI105">
        <v>2014</v>
      </c>
      <c r="BJ105">
        <v>6</v>
      </c>
      <c r="BK105" t="s">
        <v>600</v>
      </c>
      <c r="BL105" s="3">
        <v>41791</v>
      </c>
      <c r="BM105" s="96">
        <v>345790.80000000005</v>
      </c>
      <c r="BN105" s="96">
        <v>345790.80000000005</v>
      </c>
      <c r="BO105" s="96">
        <v>307525</v>
      </c>
      <c r="BP105" s="96">
        <v>74157.099999999977</v>
      </c>
      <c r="BQ105" s="96">
        <v>12584.699999999997</v>
      </c>
      <c r="BR105" s="96">
        <v>447</v>
      </c>
      <c r="BS105" s="96">
        <v>48504.799999999988</v>
      </c>
      <c r="BT105" s="96">
        <v>12620.600000000006</v>
      </c>
      <c r="BU105" s="96">
        <v>137512.10000000003</v>
      </c>
      <c r="BV105" s="96">
        <v>48557.5</v>
      </c>
      <c r="BW105" s="96">
        <v>652.5</v>
      </c>
      <c r="BX105" s="96">
        <v>46645.799999999988</v>
      </c>
      <c r="BY105" s="96">
        <v>38265.799999999988</v>
      </c>
      <c r="BZ105" s="96">
        <v>4859.6000000000022</v>
      </c>
      <c r="CA105" s="96">
        <v>2502.1000000000004</v>
      </c>
      <c r="CB105" s="96">
        <v>30904.100000000006</v>
      </c>
      <c r="CC105" s="96">
        <v>0</v>
      </c>
      <c r="CD105" s="96">
        <v>465308.39999999991</v>
      </c>
      <c r="CE105" s="96">
        <v>418227.79999999981</v>
      </c>
      <c r="CF105" s="96">
        <v>157923.69999999995</v>
      </c>
      <c r="CG105" s="96">
        <v>133409.09999999998</v>
      </c>
      <c r="CH105" s="96">
        <v>24514.600000000006</v>
      </c>
      <c r="CI105" s="96">
        <v>12918.099999999991</v>
      </c>
      <c r="CJ105" s="96">
        <v>153555.89999999991</v>
      </c>
      <c r="CK105" s="96">
        <v>54880.5</v>
      </c>
      <c r="CL105" s="96">
        <v>94054.20000000007</v>
      </c>
      <c r="CM105" s="96">
        <v>181.90000000000009</v>
      </c>
      <c r="CN105" s="96">
        <v>4439.3</v>
      </c>
      <c r="CO105" s="96">
        <v>93830.099999999977</v>
      </c>
      <c r="CP105" s="96">
        <v>93465.000000000029</v>
      </c>
      <c r="CQ105" s="96">
        <v>365.09999999999854</v>
      </c>
      <c r="CR105" s="96">
        <v>47080.600000000006</v>
      </c>
      <c r="CS105" s="96">
        <v>4709.4000000000015</v>
      </c>
      <c r="CT105" s="96">
        <v>42371.200000000012</v>
      </c>
      <c r="CU105" s="96">
        <v>732.80000000000018</v>
      </c>
      <c r="CV105" s="96">
        <v>38178.300000000003</v>
      </c>
      <c r="CW105" s="96">
        <v>0</v>
      </c>
      <c r="CX105" s="96">
        <v>3460.0999999999985</v>
      </c>
      <c r="CY105" s="96">
        <v>0</v>
      </c>
      <c r="CZ105" s="96">
        <v>0</v>
      </c>
      <c r="DA105" s="96">
        <v>-25687.5</v>
      </c>
      <c r="DB105" s="96">
        <v>-72436.999999999767</v>
      </c>
      <c r="DC105" s="96">
        <v>-119517.59999999986</v>
      </c>
      <c r="DD105" s="96">
        <v>-0.42682832999999976</v>
      </c>
      <c r="DE105" s="96">
        <v>-9.9999999860301614E-2</v>
      </c>
      <c r="DF105" s="96">
        <v>119517.5</v>
      </c>
      <c r="DG105" s="96">
        <v>99925.900000000023</v>
      </c>
      <c r="DH105" s="96">
        <v>19591.599999999977</v>
      </c>
    </row>
    <row r="106" spans="2:112" x14ac:dyDescent="0.25">
      <c r="B106">
        <v>2014</v>
      </c>
      <c r="C106">
        <v>7</v>
      </c>
      <c r="D106" t="s">
        <v>601</v>
      </c>
      <c r="E106" s="3">
        <v>41821</v>
      </c>
      <c r="F106" s="96">
        <v>2086118.6</v>
      </c>
      <c r="G106" s="96">
        <v>2085338.1</v>
      </c>
      <c r="H106" s="96">
        <v>1934355.4</v>
      </c>
      <c r="I106" s="96">
        <v>547586.69999999995</v>
      </c>
      <c r="J106" s="96">
        <v>93799.8</v>
      </c>
      <c r="K106" s="96">
        <v>2906.3</v>
      </c>
      <c r="L106" s="96">
        <v>352652.1</v>
      </c>
      <c r="M106" s="96">
        <v>98228.5</v>
      </c>
      <c r="N106" s="96">
        <v>572765.4</v>
      </c>
      <c r="O106" s="96">
        <v>382588.8</v>
      </c>
      <c r="P106" s="96">
        <v>13003.6</v>
      </c>
      <c r="Q106" s="96">
        <v>418410.9</v>
      </c>
      <c r="R106" s="96">
        <v>150982.70000000001</v>
      </c>
      <c r="S106" s="96">
        <v>35301.599999999999</v>
      </c>
      <c r="T106" s="96">
        <v>12180.2</v>
      </c>
      <c r="U106" s="96">
        <v>103500.9</v>
      </c>
      <c r="V106" s="96">
        <v>780.5</v>
      </c>
      <c r="W106" s="96">
        <v>2941101.3</v>
      </c>
      <c r="X106" s="96">
        <v>2692575.4</v>
      </c>
      <c r="Y106" s="96">
        <v>1098742</v>
      </c>
      <c r="Z106" s="96">
        <v>915638.8</v>
      </c>
      <c r="AA106" s="96">
        <v>183103.2</v>
      </c>
      <c r="AB106" s="96">
        <v>83846.899999999994</v>
      </c>
      <c r="AC106" s="96">
        <v>1131787.8999999999</v>
      </c>
      <c r="AD106" s="96">
        <v>384583.3</v>
      </c>
      <c r="AE106" s="96">
        <v>737272.4</v>
      </c>
      <c r="AF106" s="96">
        <v>4356.7</v>
      </c>
      <c r="AG106" s="96">
        <v>5575.5</v>
      </c>
      <c r="AH106" s="96">
        <v>378198.6</v>
      </c>
      <c r="AI106" s="96">
        <v>319059.09999999998</v>
      </c>
      <c r="AJ106" s="96">
        <v>59139.5</v>
      </c>
      <c r="AK106" s="96">
        <v>248525.9</v>
      </c>
      <c r="AL106" s="96">
        <v>32174.5</v>
      </c>
      <c r="AM106" s="96">
        <v>216351.4</v>
      </c>
      <c r="AN106" s="96">
        <v>4917.8999999999996</v>
      </c>
      <c r="AO106" s="96">
        <v>165831.70000000001</v>
      </c>
      <c r="AP106" s="96">
        <v>0</v>
      </c>
      <c r="AQ106" s="96">
        <v>45601.8</v>
      </c>
      <c r="AR106" s="96">
        <v>0</v>
      </c>
      <c r="AS106" s="96">
        <v>0</v>
      </c>
      <c r="AT106" s="96">
        <v>-476784.09999999963</v>
      </c>
      <c r="AU106" s="96">
        <v>-607237.29999999981</v>
      </c>
      <c r="AV106" s="96">
        <v>-854982.69999999972</v>
      </c>
      <c r="AW106" s="96">
        <v>-3.0533648699999998</v>
      </c>
      <c r="AX106" s="96">
        <v>-0.19999999972060323</v>
      </c>
      <c r="AY106" s="96">
        <v>854982.5</v>
      </c>
      <c r="AZ106" s="96">
        <v>440927.5</v>
      </c>
      <c r="BA106" s="96">
        <v>414055</v>
      </c>
      <c r="BB106" s="96">
        <v>280013.27597641473</v>
      </c>
      <c r="BC106" s="96">
        <v>4778864</v>
      </c>
      <c r="BI106">
        <v>2014</v>
      </c>
      <c r="BJ106">
        <v>7</v>
      </c>
      <c r="BK106" t="s">
        <v>601</v>
      </c>
      <c r="BL106" s="3">
        <v>41821</v>
      </c>
      <c r="BM106" s="96">
        <v>278782.30000000005</v>
      </c>
      <c r="BN106" s="96">
        <v>278001.80000000005</v>
      </c>
      <c r="BO106" s="96">
        <v>260237.39999999991</v>
      </c>
      <c r="BP106" s="96">
        <v>81347.199999999953</v>
      </c>
      <c r="BQ106" s="96">
        <v>14342.5</v>
      </c>
      <c r="BR106" s="96">
        <v>415.90000000000009</v>
      </c>
      <c r="BS106" s="96">
        <v>52532.599999999977</v>
      </c>
      <c r="BT106" s="96">
        <v>14056.199999999997</v>
      </c>
      <c r="BU106" s="96">
        <v>75461.200000000012</v>
      </c>
      <c r="BV106" s="96">
        <v>53805.700000000012</v>
      </c>
      <c r="BW106" s="96">
        <v>1098.3999999999996</v>
      </c>
      <c r="BX106" s="96">
        <v>48524.900000000023</v>
      </c>
      <c r="BY106" s="96">
        <v>17764.400000000023</v>
      </c>
      <c r="BZ106" s="96">
        <v>4793.8999999999978</v>
      </c>
      <c r="CA106" s="96">
        <v>1741.2000000000007</v>
      </c>
      <c r="CB106" s="96">
        <v>11229.299999999988</v>
      </c>
      <c r="CC106" s="96">
        <v>780.5</v>
      </c>
      <c r="CD106" s="96">
        <v>434209.39999999991</v>
      </c>
      <c r="CE106" s="96">
        <v>382013</v>
      </c>
      <c r="CF106" s="96">
        <v>142026</v>
      </c>
      <c r="CG106" s="96">
        <v>116797.80000000005</v>
      </c>
      <c r="CH106" s="96">
        <v>25228.200000000012</v>
      </c>
      <c r="CI106" s="96">
        <v>13455.5</v>
      </c>
      <c r="CJ106" s="96">
        <v>165599.19999999995</v>
      </c>
      <c r="CK106" s="96">
        <v>54675.200000000012</v>
      </c>
      <c r="CL106" s="96">
        <v>109676.59999999998</v>
      </c>
      <c r="CM106" s="96">
        <v>1247.3999999999996</v>
      </c>
      <c r="CN106" s="96">
        <v>0</v>
      </c>
      <c r="CO106" s="96">
        <v>60932.299999999988</v>
      </c>
      <c r="CP106" s="96">
        <v>42124.199999999953</v>
      </c>
      <c r="CQ106" s="96">
        <v>18808.099999999999</v>
      </c>
      <c r="CR106" s="96">
        <v>52196.399999999994</v>
      </c>
      <c r="CS106" s="96">
        <v>4741.5999999999985</v>
      </c>
      <c r="CT106" s="96">
        <v>47454.799999999988</v>
      </c>
      <c r="CU106" s="96">
        <v>818.79999999999927</v>
      </c>
      <c r="CV106" s="96">
        <v>39784.700000000012</v>
      </c>
      <c r="CW106" s="96">
        <v>0</v>
      </c>
      <c r="CX106" s="96">
        <v>6851.3000000000029</v>
      </c>
      <c r="CY106" s="96">
        <v>0</v>
      </c>
      <c r="CZ106" s="96">
        <v>0</v>
      </c>
      <c r="DA106" s="96">
        <v>-94494.799999999581</v>
      </c>
      <c r="DB106" s="96">
        <v>-104011.19999999995</v>
      </c>
      <c r="DC106" s="96">
        <v>-155427.09999999986</v>
      </c>
      <c r="DD106" s="96">
        <v>-0.55507046999999998</v>
      </c>
      <c r="DE106" s="96">
        <v>-9.9999999860301614E-2</v>
      </c>
      <c r="DF106" s="96">
        <v>155427</v>
      </c>
      <c r="DG106" s="96">
        <v>173899.59999999998</v>
      </c>
      <c r="DH106" s="96">
        <v>-18472.599999999977</v>
      </c>
    </row>
    <row r="107" spans="2:112" x14ac:dyDescent="0.25">
      <c r="B107">
        <v>2014</v>
      </c>
      <c r="C107">
        <v>8</v>
      </c>
      <c r="D107" t="s">
        <v>602</v>
      </c>
      <c r="E107" s="3">
        <v>41852</v>
      </c>
      <c r="F107" s="96">
        <v>2345026.1</v>
      </c>
      <c r="G107" s="96">
        <v>2344245.6</v>
      </c>
      <c r="H107" s="96">
        <v>2167266.9</v>
      </c>
      <c r="I107" s="96">
        <v>624718.80000000005</v>
      </c>
      <c r="J107" s="96">
        <v>107665</v>
      </c>
      <c r="K107" s="96">
        <v>3262.6</v>
      </c>
      <c r="L107" s="96">
        <v>402927.4</v>
      </c>
      <c r="M107" s="96">
        <v>110863.8</v>
      </c>
      <c r="N107" s="96">
        <v>626306.5</v>
      </c>
      <c r="O107" s="96">
        <v>435285.3</v>
      </c>
      <c r="P107" s="96">
        <v>14768.3</v>
      </c>
      <c r="Q107" s="96">
        <v>466188</v>
      </c>
      <c r="R107" s="96">
        <v>176978.7</v>
      </c>
      <c r="S107" s="96">
        <v>40195.4</v>
      </c>
      <c r="T107" s="96">
        <v>14168.6</v>
      </c>
      <c r="U107" s="96">
        <v>122614.7</v>
      </c>
      <c r="V107" s="96">
        <v>780.5</v>
      </c>
      <c r="W107" s="96">
        <v>3290830.2</v>
      </c>
      <c r="X107" s="96">
        <v>3027049.9</v>
      </c>
      <c r="Y107" s="96">
        <v>1249279.3999999999</v>
      </c>
      <c r="Z107" s="96">
        <v>1040898</v>
      </c>
      <c r="AA107" s="96">
        <v>208381.4</v>
      </c>
      <c r="AB107" s="96">
        <v>96678.6</v>
      </c>
      <c r="AC107" s="96">
        <v>1294576</v>
      </c>
      <c r="AD107" s="96">
        <v>439708.6</v>
      </c>
      <c r="AE107" s="96">
        <v>844739.7</v>
      </c>
      <c r="AF107" s="96">
        <v>4552.2</v>
      </c>
      <c r="AG107" s="96">
        <v>5575.5</v>
      </c>
      <c r="AH107" s="96">
        <v>386515.9</v>
      </c>
      <c r="AI107" s="96">
        <v>327293.59999999998</v>
      </c>
      <c r="AJ107" s="96">
        <v>59222.3</v>
      </c>
      <c r="AK107" s="96">
        <v>263780.3</v>
      </c>
      <c r="AL107" s="96">
        <v>36435.699999999997</v>
      </c>
      <c r="AM107" s="96">
        <v>227344.6</v>
      </c>
      <c r="AN107" s="96">
        <v>5999.4</v>
      </c>
      <c r="AO107" s="96">
        <v>174687.4</v>
      </c>
      <c r="AP107" s="96">
        <v>0</v>
      </c>
      <c r="AQ107" s="96">
        <v>46657.8</v>
      </c>
      <c r="AR107" s="96">
        <v>0</v>
      </c>
      <c r="AS107" s="96">
        <v>0</v>
      </c>
      <c r="AT107" s="96">
        <v>-559288.20000000019</v>
      </c>
      <c r="AU107" s="96">
        <v>-682804.29999999981</v>
      </c>
      <c r="AV107" s="96">
        <v>-945804.10000000009</v>
      </c>
      <c r="AW107" s="96">
        <v>-3.3777116299999999</v>
      </c>
      <c r="AX107" s="96">
        <v>-1.1641532182693481E-10</v>
      </c>
      <c r="AY107" s="96">
        <v>945804.1</v>
      </c>
      <c r="AZ107" s="96">
        <v>530871.1</v>
      </c>
      <c r="BA107" s="96">
        <v>414933</v>
      </c>
      <c r="BB107" s="96">
        <v>280013.27632578276</v>
      </c>
      <c r="BC107" s="96">
        <v>4783425</v>
      </c>
      <c r="BI107">
        <v>2014</v>
      </c>
      <c r="BJ107">
        <v>8</v>
      </c>
      <c r="BK107" t="s">
        <v>602</v>
      </c>
      <c r="BL107" s="3">
        <v>41852</v>
      </c>
      <c r="BM107" s="96">
        <v>258907.5</v>
      </c>
      <c r="BN107" s="96">
        <v>258907.5</v>
      </c>
      <c r="BO107" s="96">
        <v>232911.5</v>
      </c>
      <c r="BP107" s="96">
        <v>77132.100000000093</v>
      </c>
      <c r="BQ107" s="96">
        <v>13865.199999999997</v>
      </c>
      <c r="BR107" s="96">
        <v>356.29999999999973</v>
      </c>
      <c r="BS107" s="96">
        <v>50275.300000000047</v>
      </c>
      <c r="BT107" s="96">
        <v>12635.300000000003</v>
      </c>
      <c r="BU107" s="96">
        <v>53541.099999999977</v>
      </c>
      <c r="BV107" s="96">
        <v>52696.5</v>
      </c>
      <c r="BW107" s="96">
        <v>1764.6999999999989</v>
      </c>
      <c r="BX107" s="96">
        <v>47777.099999999977</v>
      </c>
      <c r="BY107" s="96">
        <v>25996</v>
      </c>
      <c r="BZ107" s="96">
        <v>4893.8000000000029</v>
      </c>
      <c r="CA107" s="96">
        <v>1988.3999999999996</v>
      </c>
      <c r="CB107" s="96">
        <v>19113.800000000003</v>
      </c>
      <c r="CC107" s="96">
        <v>0</v>
      </c>
      <c r="CD107" s="96">
        <v>349728.90000000037</v>
      </c>
      <c r="CE107" s="96">
        <v>334474.5</v>
      </c>
      <c r="CF107" s="96">
        <v>150537.39999999991</v>
      </c>
      <c r="CG107" s="96">
        <v>125259.19999999995</v>
      </c>
      <c r="CH107" s="96">
        <v>25278.199999999983</v>
      </c>
      <c r="CI107" s="96">
        <v>12831.700000000012</v>
      </c>
      <c r="CJ107" s="96">
        <v>162788.10000000009</v>
      </c>
      <c r="CK107" s="96">
        <v>55125.299999999988</v>
      </c>
      <c r="CL107" s="96">
        <v>107467.29999999993</v>
      </c>
      <c r="CM107" s="96">
        <v>195.5</v>
      </c>
      <c r="CN107" s="96">
        <v>0</v>
      </c>
      <c r="CO107" s="96">
        <v>8317.3000000000466</v>
      </c>
      <c r="CP107" s="96">
        <v>8234.5</v>
      </c>
      <c r="CQ107" s="96">
        <v>82.80000000000291</v>
      </c>
      <c r="CR107" s="96">
        <v>15254.399999999994</v>
      </c>
      <c r="CS107" s="96">
        <v>4261.1999999999971</v>
      </c>
      <c r="CT107" s="96">
        <v>10993.200000000012</v>
      </c>
      <c r="CU107" s="96">
        <v>1081.5</v>
      </c>
      <c r="CV107" s="96">
        <v>8855.6999999999825</v>
      </c>
      <c r="CW107" s="96">
        <v>0</v>
      </c>
      <c r="CX107" s="96">
        <v>1056</v>
      </c>
      <c r="CY107" s="96">
        <v>0</v>
      </c>
      <c r="CZ107" s="96">
        <v>0</v>
      </c>
      <c r="DA107" s="96">
        <v>-82504.100000000559</v>
      </c>
      <c r="DB107" s="96">
        <v>-75567</v>
      </c>
      <c r="DC107" s="96">
        <v>-90821.400000000373</v>
      </c>
      <c r="DD107" s="96">
        <v>-0.32434676000000007</v>
      </c>
      <c r="DE107" s="96">
        <v>0.19999999960418791</v>
      </c>
      <c r="DF107" s="96">
        <v>90821.599999999977</v>
      </c>
      <c r="DG107" s="96">
        <v>89943.599999999977</v>
      </c>
      <c r="DH107" s="96">
        <v>878</v>
      </c>
    </row>
    <row r="108" spans="2:112" x14ac:dyDescent="0.25">
      <c r="B108">
        <v>2014</v>
      </c>
      <c r="C108">
        <v>9</v>
      </c>
      <c r="D108" t="s">
        <v>603</v>
      </c>
      <c r="E108" s="3">
        <v>41883</v>
      </c>
      <c r="F108" s="96">
        <v>2697881.5</v>
      </c>
      <c r="G108" s="96">
        <v>2696480.3</v>
      </c>
      <c r="H108" s="96">
        <v>2495292.4</v>
      </c>
      <c r="I108" s="96">
        <v>701418.4</v>
      </c>
      <c r="J108" s="96">
        <v>121560.6</v>
      </c>
      <c r="K108" s="96">
        <v>3660.3</v>
      </c>
      <c r="L108" s="96">
        <v>451646.7</v>
      </c>
      <c r="M108" s="96">
        <v>124550.8</v>
      </c>
      <c r="N108" s="96">
        <v>761326.5</v>
      </c>
      <c r="O108" s="96">
        <v>485976.1</v>
      </c>
      <c r="P108" s="96">
        <v>16181.8</v>
      </c>
      <c r="Q108" s="96">
        <v>530389.6</v>
      </c>
      <c r="R108" s="96">
        <v>201187.9</v>
      </c>
      <c r="S108" s="96">
        <v>44984.7</v>
      </c>
      <c r="T108" s="96">
        <v>15823.2</v>
      </c>
      <c r="U108" s="96">
        <v>140380</v>
      </c>
      <c r="V108" s="96">
        <v>1401.2</v>
      </c>
      <c r="W108" s="96">
        <v>3770387.7</v>
      </c>
      <c r="X108" s="96">
        <v>3472808.6</v>
      </c>
      <c r="Y108" s="96">
        <v>1396470.2</v>
      </c>
      <c r="Z108" s="96">
        <v>1161263.7</v>
      </c>
      <c r="AA108" s="96">
        <v>235206.5</v>
      </c>
      <c r="AB108" s="96">
        <v>110645.2</v>
      </c>
      <c r="AC108" s="96">
        <v>1469231.8</v>
      </c>
      <c r="AD108" s="96">
        <v>496511.1</v>
      </c>
      <c r="AE108" s="96">
        <v>962371.7</v>
      </c>
      <c r="AF108" s="96">
        <v>4773.5</v>
      </c>
      <c r="AG108" s="96">
        <v>5575.5</v>
      </c>
      <c r="AH108" s="96">
        <v>496461.4</v>
      </c>
      <c r="AI108" s="96">
        <v>436531</v>
      </c>
      <c r="AJ108" s="96">
        <v>59930.400000000001</v>
      </c>
      <c r="AK108" s="96">
        <v>297579.09999999998</v>
      </c>
      <c r="AL108" s="96">
        <v>40592.800000000003</v>
      </c>
      <c r="AM108" s="96">
        <v>256986.3</v>
      </c>
      <c r="AN108" s="96">
        <v>6455</v>
      </c>
      <c r="AO108" s="96">
        <v>201473.8</v>
      </c>
      <c r="AP108" s="96">
        <v>0</v>
      </c>
      <c r="AQ108" s="96">
        <v>49057.5</v>
      </c>
      <c r="AR108" s="96">
        <v>0</v>
      </c>
      <c r="AS108" s="96">
        <v>0</v>
      </c>
      <c r="AT108" s="96">
        <v>-576044.80000000028</v>
      </c>
      <c r="AU108" s="96">
        <v>-776328.30000000028</v>
      </c>
      <c r="AV108" s="96">
        <v>-1072506.2000000002</v>
      </c>
      <c r="AW108" s="96">
        <v>-3.8301976799999999</v>
      </c>
      <c r="AX108" s="96">
        <v>-2.3283064365386963E-10</v>
      </c>
      <c r="AY108" s="96">
        <v>1072506.2</v>
      </c>
      <c r="AZ108" s="96">
        <v>628365.19999999995</v>
      </c>
      <c r="BA108" s="96">
        <v>444141</v>
      </c>
      <c r="BB108" s="96">
        <v>280013.27597274305</v>
      </c>
      <c r="BC108" s="96">
        <v>4788571</v>
      </c>
      <c r="BI108">
        <v>2014</v>
      </c>
      <c r="BJ108">
        <v>9</v>
      </c>
      <c r="BK108" t="s">
        <v>603</v>
      </c>
      <c r="BL108" s="3">
        <v>41883</v>
      </c>
      <c r="BM108" s="96">
        <v>352855.39999999991</v>
      </c>
      <c r="BN108" s="96">
        <v>352234.69999999972</v>
      </c>
      <c r="BO108" s="96">
        <v>328025.5</v>
      </c>
      <c r="BP108" s="96">
        <v>76699.599999999977</v>
      </c>
      <c r="BQ108" s="96">
        <v>13895.600000000006</v>
      </c>
      <c r="BR108" s="96">
        <v>397.70000000000027</v>
      </c>
      <c r="BS108" s="96">
        <v>48719.299999999988</v>
      </c>
      <c r="BT108" s="96">
        <v>13687</v>
      </c>
      <c r="BU108" s="96">
        <v>135020</v>
      </c>
      <c r="BV108" s="96">
        <v>50690.799999999988</v>
      </c>
      <c r="BW108" s="96">
        <v>1413.5</v>
      </c>
      <c r="BX108" s="96">
        <v>64201.599999999977</v>
      </c>
      <c r="BY108" s="96">
        <v>24209.199999999983</v>
      </c>
      <c r="BZ108" s="96">
        <v>4789.2999999999956</v>
      </c>
      <c r="CA108" s="96">
        <v>1654.6000000000004</v>
      </c>
      <c r="CB108" s="96">
        <v>17765.300000000003</v>
      </c>
      <c r="CC108" s="96">
        <v>620.70000000000005</v>
      </c>
      <c r="CD108" s="96">
        <v>479557.5</v>
      </c>
      <c r="CE108" s="96">
        <v>445758.70000000019</v>
      </c>
      <c r="CF108" s="96">
        <v>147190.80000000005</v>
      </c>
      <c r="CG108" s="96">
        <v>120365.69999999995</v>
      </c>
      <c r="CH108" s="96">
        <v>26825.100000000006</v>
      </c>
      <c r="CI108" s="96">
        <v>13966.599999999991</v>
      </c>
      <c r="CJ108" s="96">
        <v>174655.80000000005</v>
      </c>
      <c r="CK108" s="96">
        <v>56802.5</v>
      </c>
      <c r="CL108" s="96">
        <v>117632</v>
      </c>
      <c r="CM108" s="96">
        <v>221.30000000000018</v>
      </c>
      <c r="CN108" s="96">
        <v>0</v>
      </c>
      <c r="CO108" s="96">
        <v>109945.5</v>
      </c>
      <c r="CP108" s="96">
        <v>109237.40000000002</v>
      </c>
      <c r="CQ108" s="96">
        <v>708.09999999999854</v>
      </c>
      <c r="CR108" s="96">
        <v>33798.799999999988</v>
      </c>
      <c r="CS108" s="96">
        <v>4157.1000000000058</v>
      </c>
      <c r="CT108" s="96">
        <v>29641.699999999983</v>
      </c>
      <c r="CU108" s="96">
        <v>455.60000000000036</v>
      </c>
      <c r="CV108" s="96">
        <v>26786.399999999994</v>
      </c>
      <c r="CW108" s="96">
        <v>0</v>
      </c>
      <c r="CX108" s="96">
        <v>2399.6999999999971</v>
      </c>
      <c r="CY108" s="96">
        <v>0</v>
      </c>
      <c r="CZ108" s="96">
        <v>0</v>
      </c>
      <c r="DA108" s="96">
        <v>-16756.600000000093</v>
      </c>
      <c r="DB108" s="96">
        <v>-93524.000000000466</v>
      </c>
      <c r="DC108" s="96">
        <v>-126702.10000000009</v>
      </c>
      <c r="DD108" s="96">
        <v>-0.45248605000000008</v>
      </c>
      <c r="DE108" s="96">
        <v>-1.1641532182693481E-10</v>
      </c>
      <c r="DF108" s="96">
        <v>126702.09999999998</v>
      </c>
      <c r="DG108" s="96">
        <v>97494.099999999977</v>
      </c>
      <c r="DH108" s="96">
        <v>29208</v>
      </c>
    </row>
    <row r="109" spans="2:112" x14ac:dyDescent="0.25">
      <c r="B109">
        <v>2014</v>
      </c>
      <c r="C109">
        <v>10</v>
      </c>
      <c r="D109" t="s">
        <v>604</v>
      </c>
      <c r="E109" s="3">
        <v>41913</v>
      </c>
      <c r="F109" s="96">
        <v>2988353.2</v>
      </c>
      <c r="G109" s="96">
        <v>2986952</v>
      </c>
      <c r="H109" s="96">
        <v>2760164</v>
      </c>
      <c r="I109" s="96">
        <v>791116.2</v>
      </c>
      <c r="J109" s="96">
        <v>137716</v>
      </c>
      <c r="K109" s="96">
        <v>4115.8</v>
      </c>
      <c r="L109" s="96">
        <v>508368.2</v>
      </c>
      <c r="M109" s="96">
        <v>140916.20000000001</v>
      </c>
      <c r="N109" s="96">
        <v>828723.19999999995</v>
      </c>
      <c r="O109" s="96">
        <v>537024.9</v>
      </c>
      <c r="P109" s="96">
        <v>17705.2</v>
      </c>
      <c r="Q109" s="96">
        <v>585594.5</v>
      </c>
      <c r="R109" s="96">
        <v>226788</v>
      </c>
      <c r="S109" s="96">
        <v>49976.4</v>
      </c>
      <c r="T109" s="96">
        <v>16441.8</v>
      </c>
      <c r="U109" s="96">
        <v>160369.79999999999</v>
      </c>
      <c r="V109" s="96">
        <v>1401.2</v>
      </c>
      <c r="W109" s="96">
        <v>4187694.7</v>
      </c>
      <c r="X109" s="96">
        <v>3870488.2</v>
      </c>
      <c r="Y109" s="96">
        <v>1540930.3</v>
      </c>
      <c r="Z109" s="96">
        <v>1283291.2</v>
      </c>
      <c r="AA109" s="96">
        <v>257639.1</v>
      </c>
      <c r="AB109" s="96">
        <v>125202.4</v>
      </c>
      <c r="AC109" s="96">
        <v>1638357.5</v>
      </c>
      <c r="AD109" s="96">
        <v>556286.9</v>
      </c>
      <c r="AE109" s="96">
        <v>1067628.3999999999</v>
      </c>
      <c r="AF109" s="96">
        <v>4971.3999999999996</v>
      </c>
      <c r="AG109" s="96">
        <v>9470.7999999999993</v>
      </c>
      <c r="AH109" s="96">
        <v>565998</v>
      </c>
      <c r="AI109" s="96">
        <v>470593.2</v>
      </c>
      <c r="AJ109" s="96">
        <v>95404.800000000003</v>
      </c>
      <c r="AK109" s="96">
        <v>317206.5</v>
      </c>
      <c r="AL109" s="96">
        <v>45754.6</v>
      </c>
      <c r="AM109" s="96">
        <v>271451.90000000002</v>
      </c>
      <c r="AN109" s="96">
        <v>6993.6</v>
      </c>
      <c r="AO109" s="96">
        <v>213650.5</v>
      </c>
      <c r="AP109" s="96">
        <v>0</v>
      </c>
      <c r="AQ109" s="96">
        <v>50807.8</v>
      </c>
      <c r="AR109" s="96">
        <v>0</v>
      </c>
      <c r="AS109" s="96">
        <v>0</v>
      </c>
      <c r="AT109" s="96">
        <v>-633343.5</v>
      </c>
      <c r="AU109" s="96">
        <v>-883536.20000000019</v>
      </c>
      <c r="AV109" s="96">
        <v>-1199341.5</v>
      </c>
      <c r="AW109" s="96">
        <v>-4.2831594199999996</v>
      </c>
      <c r="AX109" s="96">
        <v>0.5</v>
      </c>
      <c r="AY109" s="96">
        <v>1199342</v>
      </c>
      <c r="AZ109" s="96">
        <v>752336</v>
      </c>
      <c r="BA109" s="96">
        <v>447006</v>
      </c>
      <c r="BB109" s="96">
        <v>280013.27580751129</v>
      </c>
      <c r="BC109" s="96">
        <v>4792617</v>
      </c>
      <c r="BI109">
        <v>2014</v>
      </c>
      <c r="BJ109">
        <v>10</v>
      </c>
      <c r="BK109" t="s">
        <v>604</v>
      </c>
      <c r="BL109" s="3">
        <v>41913</v>
      </c>
      <c r="BM109" s="96">
        <v>290471.70000000019</v>
      </c>
      <c r="BN109" s="96">
        <v>290471.70000000019</v>
      </c>
      <c r="BO109" s="96">
        <v>264871.60000000009</v>
      </c>
      <c r="BP109" s="96">
        <v>89697.79999999993</v>
      </c>
      <c r="BQ109" s="96">
        <v>16155.399999999994</v>
      </c>
      <c r="BR109" s="96">
        <v>455.5</v>
      </c>
      <c r="BS109" s="96">
        <v>56721.5</v>
      </c>
      <c r="BT109" s="96">
        <v>16365.400000000009</v>
      </c>
      <c r="BU109" s="96">
        <v>67396.699999999953</v>
      </c>
      <c r="BV109" s="96">
        <v>51048.800000000047</v>
      </c>
      <c r="BW109" s="96">
        <v>1523.4000000000015</v>
      </c>
      <c r="BX109" s="96">
        <v>55204.900000000023</v>
      </c>
      <c r="BY109" s="96">
        <v>25600.100000000006</v>
      </c>
      <c r="BZ109" s="96">
        <v>4991.7000000000044</v>
      </c>
      <c r="CA109" s="96">
        <v>618.59999999999854</v>
      </c>
      <c r="CB109" s="96">
        <v>19989.799999999988</v>
      </c>
      <c r="CC109" s="96">
        <v>0</v>
      </c>
      <c r="CD109" s="96">
        <v>417307</v>
      </c>
      <c r="CE109" s="96">
        <v>397679.60000000009</v>
      </c>
      <c r="CF109" s="96">
        <v>144460.10000000009</v>
      </c>
      <c r="CG109" s="96">
        <v>122027.5</v>
      </c>
      <c r="CH109" s="96">
        <v>22432.600000000006</v>
      </c>
      <c r="CI109" s="96">
        <v>14557.199999999997</v>
      </c>
      <c r="CJ109" s="96">
        <v>169125.69999999995</v>
      </c>
      <c r="CK109" s="96">
        <v>59775.800000000047</v>
      </c>
      <c r="CL109" s="96">
        <v>105256.69999999995</v>
      </c>
      <c r="CM109" s="96">
        <v>197.89999999999964</v>
      </c>
      <c r="CN109" s="96">
        <v>3895.2999999999993</v>
      </c>
      <c r="CO109" s="96">
        <v>69536.599999999977</v>
      </c>
      <c r="CP109" s="96">
        <v>34062.200000000012</v>
      </c>
      <c r="CQ109" s="96">
        <v>35474.400000000001</v>
      </c>
      <c r="CR109" s="96">
        <v>19627.400000000023</v>
      </c>
      <c r="CS109" s="96">
        <v>5161.7999999999956</v>
      </c>
      <c r="CT109" s="96">
        <v>14465.600000000035</v>
      </c>
      <c r="CU109" s="96">
        <v>538.60000000000036</v>
      </c>
      <c r="CV109" s="96">
        <v>12176.700000000012</v>
      </c>
      <c r="CW109" s="96">
        <v>0</v>
      </c>
      <c r="CX109" s="96">
        <v>1750.3000000000029</v>
      </c>
      <c r="CY109" s="96">
        <v>0</v>
      </c>
      <c r="CZ109" s="96">
        <v>0</v>
      </c>
      <c r="DA109" s="96">
        <v>-57298.699999999721</v>
      </c>
      <c r="DB109" s="96">
        <v>-107207.89999999991</v>
      </c>
      <c r="DC109" s="96">
        <v>-126835.29999999981</v>
      </c>
      <c r="DD109" s="96">
        <v>-0.45296173999999967</v>
      </c>
      <c r="DE109" s="96">
        <v>0.50000000023283064</v>
      </c>
      <c r="DF109" s="96">
        <v>126835.80000000005</v>
      </c>
      <c r="DG109" s="96">
        <v>123970.80000000005</v>
      </c>
      <c r="DH109" s="96">
        <v>2865</v>
      </c>
    </row>
    <row r="110" spans="2:112" x14ac:dyDescent="0.25">
      <c r="B110">
        <v>2014</v>
      </c>
      <c r="C110">
        <v>11</v>
      </c>
      <c r="D110" t="s">
        <v>605</v>
      </c>
      <c r="E110" s="3">
        <v>41944</v>
      </c>
      <c r="F110" s="96">
        <v>3260953.1</v>
      </c>
      <c r="G110" s="96">
        <v>3259551.9</v>
      </c>
      <c r="H110" s="96">
        <v>3016989.9</v>
      </c>
      <c r="I110" s="96">
        <v>883209.79999999993</v>
      </c>
      <c r="J110" s="96">
        <v>154016.4</v>
      </c>
      <c r="K110" s="96">
        <v>4489.1000000000004</v>
      </c>
      <c r="L110" s="96">
        <v>565458.19999999995</v>
      </c>
      <c r="M110" s="96">
        <v>159246.1</v>
      </c>
      <c r="N110" s="96">
        <v>886964.1</v>
      </c>
      <c r="O110" s="96">
        <v>585816.30000000005</v>
      </c>
      <c r="P110" s="96">
        <v>19397.099999999999</v>
      </c>
      <c r="Q110" s="96">
        <v>641602.6</v>
      </c>
      <c r="R110" s="96">
        <v>242562</v>
      </c>
      <c r="S110" s="96">
        <v>54882.2</v>
      </c>
      <c r="T110" s="96">
        <v>18812.099999999999</v>
      </c>
      <c r="U110" s="96">
        <v>168867.7</v>
      </c>
      <c r="V110" s="96">
        <v>1401.2</v>
      </c>
      <c r="W110" s="96">
        <v>4612678</v>
      </c>
      <c r="X110" s="96">
        <v>4244158.2</v>
      </c>
      <c r="Y110" s="96">
        <v>1696267.6</v>
      </c>
      <c r="Z110" s="96">
        <v>1404432.3</v>
      </c>
      <c r="AA110" s="96">
        <v>291835.3</v>
      </c>
      <c r="AB110" s="96">
        <v>144488.20000000001</v>
      </c>
      <c r="AC110" s="96">
        <v>1812769.6</v>
      </c>
      <c r="AD110" s="96">
        <v>619449.4</v>
      </c>
      <c r="AE110" s="96">
        <v>1178688.8999999999</v>
      </c>
      <c r="AF110" s="96">
        <v>5160.5</v>
      </c>
      <c r="AG110" s="96">
        <v>9470.7999999999993</v>
      </c>
      <c r="AH110" s="96">
        <v>590632.80000000005</v>
      </c>
      <c r="AI110" s="96">
        <v>495060.1</v>
      </c>
      <c r="AJ110" s="96">
        <v>95572.7</v>
      </c>
      <c r="AK110" s="96">
        <v>368519.8</v>
      </c>
      <c r="AL110" s="96">
        <v>57485.9</v>
      </c>
      <c r="AM110" s="96">
        <v>311033.90000000002</v>
      </c>
      <c r="AN110" s="96">
        <v>9440.2999999999993</v>
      </c>
      <c r="AO110" s="96">
        <v>239629.2</v>
      </c>
      <c r="AP110" s="96">
        <v>0</v>
      </c>
      <c r="AQ110" s="96">
        <v>61964.4</v>
      </c>
      <c r="AR110" s="96">
        <v>0</v>
      </c>
      <c r="AS110" s="96">
        <v>0</v>
      </c>
      <c r="AT110" s="96">
        <v>-761092.10000000009</v>
      </c>
      <c r="AU110" s="96">
        <v>-984606.30000000028</v>
      </c>
      <c r="AV110" s="96">
        <v>-1351724.9</v>
      </c>
      <c r="AW110" s="96">
        <v>-4.8273600400000003</v>
      </c>
      <c r="AX110" s="96">
        <v>0.10000000009313226</v>
      </c>
      <c r="AY110" s="96">
        <v>1351725</v>
      </c>
      <c r="AZ110" s="96">
        <v>903238.7</v>
      </c>
      <c r="BA110" s="96">
        <v>448486.3</v>
      </c>
      <c r="BB110" s="96">
        <v>280013.27615911572</v>
      </c>
      <c r="BC110" s="96">
        <v>4796289</v>
      </c>
      <c r="BE110" s="26">
        <v>5838123.5192273799</v>
      </c>
      <c r="BI110">
        <v>2014</v>
      </c>
      <c r="BJ110">
        <v>11</v>
      </c>
      <c r="BK110" t="s">
        <v>605</v>
      </c>
      <c r="BL110" s="3">
        <v>41944</v>
      </c>
      <c r="BM110" s="96">
        <v>272599.89999999991</v>
      </c>
      <c r="BN110" s="96">
        <v>272599.89999999991</v>
      </c>
      <c r="BO110" s="96">
        <v>256825.89999999991</v>
      </c>
      <c r="BP110" s="96">
        <v>92093.599999999977</v>
      </c>
      <c r="BQ110" s="96">
        <v>16300.399999999994</v>
      </c>
      <c r="BR110" s="96">
        <v>373.30000000000018</v>
      </c>
      <c r="BS110" s="96">
        <v>57089.999999999942</v>
      </c>
      <c r="BT110" s="96">
        <v>18329.899999999994</v>
      </c>
      <c r="BU110" s="96">
        <v>58240.900000000023</v>
      </c>
      <c r="BV110" s="96">
        <v>48791.400000000023</v>
      </c>
      <c r="BW110" s="96">
        <v>1691.8999999999978</v>
      </c>
      <c r="BX110" s="96">
        <v>56008.099999999977</v>
      </c>
      <c r="BY110" s="96">
        <v>15774</v>
      </c>
      <c r="BZ110" s="96">
        <v>4905.7999999999956</v>
      </c>
      <c r="CA110" s="96">
        <v>2370.2999999999993</v>
      </c>
      <c r="CB110" s="96">
        <v>8497.9000000000233</v>
      </c>
      <c r="CC110" s="96">
        <v>0</v>
      </c>
      <c r="CD110" s="96">
        <v>424983.29999999981</v>
      </c>
      <c r="CE110" s="96">
        <v>373670</v>
      </c>
      <c r="CF110" s="96">
        <v>155337.30000000005</v>
      </c>
      <c r="CG110" s="96">
        <v>121141.10000000009</v>
      </c>
      <c r="CH110" s="96">
        <v>34196.199999999983</v>
      </c>
      <c r="CI110" s="96">
        <v>19285.800000000017</v>
      </c>
      <c r="CJ110" s="96">
        <v>174412.10000000009</v>
      </c>
      <c r="CK110" s="96">
        <v>63162.5</v>
      </c>
      <c r="CL110" s="96">
        <v>111060.5</v>
      </c>
      <c r="CM110" s="96">
        <v>189.10000000000036</v>
      </c>
      <c r="CN110" s="96">
        <v>0</v>
      </c>
      <c r="CO110" s="96">
        <v>24634.800000000047</v>
      </c>
      <c r="CP110" s="96">
        <v>24466.899999999965</v>
      </c>
      <c r="CQ110" s="96">
        <v>167.89999999999418</v>
      </c>
      <c r="CR110" s="96">
        <v>51313.299999999988</v>
      </c>
      <c r="CS110" s="96">
        <v>11731.300000000003</v>
      </c>
      <c r="CT110" s="96">
        <v>39582</v>
      </c>
      <c r="CU110" s="96">
        <v>2446.6999999999989</v>
      </c>
      <c r="CV110" s="96">
        <v>25978.700000000012</v>
      </c>
      <c r="CW110" s="96">
        <v>0</v>
      </c>
      <c r="CX110" s="96">
        <v>11156.599999999999</v>
      </c>
      <c r="CY110" s="96">
        <v>0</v>
      </c>
      <c r="CZ110" s="96">
        <v>0</v>
      </c>
      <c r="DA110" s="96">
        <v>-127748.60000000009</v>
      </c>
      <c r="DB110" s="96">
        <v>-101070.10000000009</v>
      </c>
      <c r="DC110" s="96">
        <v>-152383.39999999991</v>
      </c>
      <c r="DD110" s="96">
        <v>-0.54420062000000069</v>
      </c>
      <c r="DE110" s="96">
        <v>-0.39999999990686774</v>
      </c>
      <c r="DF110" s="96">
        <v>152383</v>
      </c>
      <c r="DG110" s="96">
        <v>150902.69999999995</v>
      </c>
      <c r="DH110" s="96">
        <v>1480.2999999999884</v>
      </c>
    </row>
    <row r="111" spans="2:112" x14ac:dyDescent="0.25">
      <c r="B111">
        <v>2014</v>
      </c>
      <c r="C111">
        <v>12</v>
      </c>
      <c r="D111" t="s">
        <v>606</v>
      </c>
      <c r="E111" s="3">
        <v>41974</v>
      </c>
      <c r="F111" s="96">
        <v>3799979.6</v>
      </c>
      <c r="G111" s="96">
        <v>3797519.6</v>
      </c>
      <c r="H111" s="96">
        <v>3522442.5</v>
      </c>
      <c r="I111" s="96">
        <v>965046.5</v>
      </c>
      <c r="J111" s="96">
        <v>169119.9</v>
      </c>
      <c r="K111" s="96">
        <v>4853.3</v>
      </c>
      <c r="L111" s="96">
        <v>616854.5</v>
      </c>
      <c r="M111" s="96">
        <v>174218.8</v>
      </c>
      <c r="N111" s="96">
        <v>1091470.1000000001</v>
      </c>
      <c r="O111" s="96">
        <v>649943</v>
      </c>
      <c r="P111" s="96">
        <v>21619</v>
      </c>
      <c r="Q111" s="96">
        <v>794363.9</v>
      </c>
      <c r="R111" s="96">
        <v>275077.09999999998</v>
      </c>
      <c r="S111" s="96">
        <v>59906.8</v>
      </c>
      <c r="T111" s="96">
        <v>27148.400000000001</v>
      </c>
      <c r="U111" s="96">
        <v>188021.9</v>
      </c>
      <c r="V111" s="96">
        <v>2460</v>
      </c>
      <c r="W111" s="96">
        <v>5326977.7</v>
      </c>
      <c r="X111" s="96">
        <v>4861110.0999999996</v>
      </c>
      <c r="Y111" s="96">
        <v>1968532.7</v>
      </c>
      <c r="Z111" s="96">
        <v>1649735.5</v>
      </c>
      <c r="AA111" s="96">
        <v>318797.2</v>
      </c>
      <c r="AB111" s="96">
        <v>179745.8</v>
      </c>
      <c r="AC111" s="96">
        <v>2016752</v>
      </c>
      <c r="AD111" s="96">
        <v>726806.6</v>
      </c>
      <c r="AE111" s="96">
        <v>1272911.8</v>
      </c>
      <c r="AF111" s="96">
        <v>5946.1</v>
      </c>
      <c r="AG111" s="96">
        <v>11087.5</v>
      </c>
      <c r="AH111" s="96">
        <v>696079.6</v>
      </c>
      <c r="AI111" s="96">
        <v>600095.9</v>
      </c>
      <c r="AJ111" s="96">
        <v>95983.7</v>
      </c>
      <c r="AK111" s="96">
        <v>464668.1</v>
      </c>
      <c r="AL111" s="96">
        <v>86791</v>
      </c>
      <c r="AM111" s="96">
        <v>377877.1</v>
      </c>
      <c r="AN111" s="96">
        <v>16202.5</v>
      </c>
      <c r="AO111" s="96">
        <v>288854.2</v>
      </c>
      <c r="AP111" s="96">
        <v>0</v>
      </c>
      <c r="AQ111" s="96">
        <v>72820.399999999994</v>
      </c>
      <c r="AR111" s="96">
        <v>0</v>
      </c>
      <c r="AS111" s="96">
        <v>1199.5</v>
      </c>
      <c r="AT111" s="96">
        <v>-830918.50000000047</v>
      </c>
      <c r="AU111" s="96">
        <v>-1063590.4999999995</v>
      </c>
      <c r="AV111" s="96">
        <v>-1526998.1</v>
      </c>
      <c r="AW111" s="96">
        <v>-5.4533060799999999</v>
      </c>
      <c r="AX111" s="96">
        <v>1142.5999999998603</v>
      </c>
      <c r="AY111" s="96">
        <v>1528140.7</v>
      </c>
      <c r="AZ111" s="96">
        <v>1038619.1</v>
      </c>
      <c r="BA111" s="96">
        <v>489521.6</v>
      </c>
      <c r="BB111" s="96">
        <v>280013.27590986789</v>
      </c>
      <c r="BC111" s="96">
        <v>4803210</v>
      </c>
      <c r="BI111">
        <v>2014</v>
      </c>
      <c r="BJ111">
        <v>12</v>
      </c>
      <c r="BK111" t="s">
        <v>606</v>
      </c>
      <c r="BL111" s="3">
        <v>41974</v>
      </c>
      <c r="BM111" s="96">
        <v>539026.5</v>
      </c>
      <c r="BN111" s="96">
        <v>537967.70000000019</v>
      </c>
      <c r="BO111" s="96">
        <v>505452.60000000009</v>
      </c>
      <c r="BP111" s="96">
        <v>81836.70000000007</v>
      </c>
      <c r="BQ111" s="96">
        <v>15103.5</v>
      </c>
      <c r="BR111" s="96">
        <v>364.19999999999982</v>
      </c>
      <c r="BS111" s="96">
        <v>51396.300000000047</v>
      </c>
      <c r="BT111" s="96">
        <v>14972.699999999983</v>
      </c>
      <c r="BU111" s="96">
        <v>204506.00000000012</v>
      </c>
      <c r="BV111" s="96">
        <v>64126.699999999953</v>
      </c>
      <c r="BW111" s="96">
        <v>2221.9000000000015</v>
      </c>
      <c r="BX111" s="96">
        <v>152761.30000000005</v>
      </c>
      <c r="BY111" s="96">
        <v>32515.099999999977</v>
      </c>
      <c r="BZ111" s="96">
        <v>5024.6000000000058</v>
      </c>
      <c r="CA111" s="96">
        <v>8336.3000000000029</v>
      </c>
      <c r="CB111" s="96">
        <v>19154.199999999983</v>
      </c>
      <c r="CC111" s="96">
        <v>1058.8</v>
      </c>
      <c r="CD111" s="96">
        <v>714299.70000000019</v>
      </c>
      <c r="CE111" s="96">
        <v>616951.89999999944</v>
      </c>
      <c r="CF111" s="96">
        <v>272265.09999999986</v>
      </c>
      <c r="CG111" s="96">
        <v>245303.19999999995</v>
      </c>
      <c r="CH111" s="96">
        <v>26961.900000000023</v>
      </c>
      <c r="CI111" s="96">
        <v>35257.599999999977</v>
      </c>
      <c r="CJ111" s="96">
        <v>203982.39999999991</v>
      </c>
      <c r="CK111" s="96">
        <v>107357.19999999995</v>
      </c>
      <c r="CL111" s="96">
        <v>94222.90000000014</v>
      </c>
      <c r="CM111" s="96">
        <v>785.60000000000036</v>
      </c>
      <c r="CN111" s="96">
        <v>1616.7000000000007</v>
      </c>
      <c r="CO111" s="96">
        <v>105446.79999999993</v>
      </c>
      <c r="CP111" s="96">
        <v>105035.80000000005</v>
      </c>
      <c r="CQ111" s="96">
        <v>411</v>
      </c>
      <c r="CR111" s="96">
        <v>96148.299999999988</v>
      </c>
      <c r="CS111" s="96">
        <v>29305.1</v>
      </c>
      <c r="CT111" s="96">
        <v>66843.199999999953</v>
      </c>
      <c r="CU111" s="96">
        <v>6762.2000000000007</v>
      </c>
      <c r="CV111" s="96">
        <v>49225</v>
      </c>
      <c r="CW111" s="96">
        <v>0</v>
      </c>
      <c r="CX111" s="96">
        <v>10855.999999999993</v>
      </c>
      <c r="CY111" s="96">
        <v>0</v>
      </c>
      <c r="CZ111" s="96">
        <v>1199.5</v>
      </c>
      <c r="DA111" s="96">
        <v>-69826.400000000373</v>
      </c>
      <c r="DB111" s="96">
        <v>-78984.199999999255</v>
      </c>
      <c r="DC111" s="96">
        <v>-175273.20000000019</v>
      </c>
      <c r="DD111" s="96">
        <v>-0.62594603999999965</v>
      </c>
      <c r="DE111" s="96">
        <v>1142.4999999997672</v>
      </c>
      <c r="DF111" s="96">
        <v>176415.69999999995</v>
      </c>
      <c r="DG111" s="96">
        <v>135380.40000000002</v>
      </c>
      <c r="DH111" s="96">
        <v>41035.299999999988</v>
      </c>
    </row>
    <row r="112" spans="2:112" x14ac:dyDescent="0.25">
      <c r="B112">
        <v>2015</v>
      </c>
      <c r="C112">
        <v>1</v>
      </c>
      <c r="D112" t="s">
        <v>607</v>
      </c>
      <c r="E112" s="3">
        <v>42005</v>
      </c>
      <c r="F112" s="96">
        <v>303412.8</v>
      </c>
      <c r="G112" s="96">
        <v>303412.8</v>
      </c>
      <c r="H112" s="96">
        <v>295184.59999999998</v>
      </c>
      <c r="I112" s="96">
        <v>73096.7</v>
      </c>
      <c r="J112" s="96">
        <v>12541.6</v>
      </c>
      <c r="K112" s="96">
        <v>355.4</v>
      </c>
      <c r="L112" s="96">
        <v>46672.7</v>
      </c>
      <c r="M112" s="96">
        <v>13527</v>
      </c>
      <c r="N112" s="96">
        <v>62483.7</v>
      </c>
      <c r="O112" s="96">
        <v>68038.2</v>
      </c>
      <c r="P112" s="96">
        <v>3008.6</v>
      </c>
      <c r="Q112" s="96">
        <v>88557.4</v>
      </c>
      <c r="R112" s="96">
        <v>8228.2000000000007</v>
      </c>
      <c r="S112" s="96">
        <v>6117.1</v>
      </c>
      <c r="T112" s="96">
        <v>1842</v>
      </c>
      <c r="U112" s="96">
        <v>269.10000000000002</v>
      </c>
      <c r="V112" s="96">
        <v>0</v>
      </c>
      <c r="W112" s="96">
        <v>525993.9</v>
      </c>
      <c r="X112" s="96">
        <v>509991.6</v>
      </c>
      <c r="Y112" s="96">
        <v>251426.8</v>
      </c>
      <c r="Z112" s="96">
        <v>229658.7</v>
      </c>
      <c r="AA112" s="96">
        <v>21768.1</v>
      </c>
      <c r="AB112" s="96">
        <v>4004.1</v>
      </c>
      <c r="AC112" s="96">
        <v>192559.9</v>
      </c>
      <c r="AD112" s="96">
        <v>53208</v>
      </c>
      <c r="AE112" s="96">
        <v>138745.9</v>
      </c>
      <c r="AF112" s="96">
        <v>606</v>
      </c>
      <c r="AG112" s="96">
        <v>0</v>
      </c>
      <c r="AH112" s="96">
        <v>62000.800000000003</v>
      </c>
      <c r="AI112" s="96">
        <v>43446.3</v>
      </c>
      <c r="AJ112" s="96">
        <v>18554.5</v>
      </c>
      <c r="AK112" s="96">
        <v>16002.3</v>
      </c>
      <c r="AL112" s="96">
        <v>2044.1</v>
      </c>
      <c r="AM112" s="96">
        <v>13958.2</v>
      </c>
      <c r="AN112" s="96">
        <v>0</v>
      </c>
      <c r="AO112" s="96">
        <v>3116.5</v>
      </c>
      <c r="AP112" s="96">
        <v>0</v>
      </c>
      <c r="AQ112" s="96">
        <v>10841.7</v>
      </c>
      <c r="AR112" s="96">
        <v>0</v>
      </c>
      <c r="AS112" s="96">
        <v>0</v>
      </c>
      <c r="AT112" s="96">
        <v>-160580.30000000005</v>
      </c>
      <c r="AU112" s="96">
        <v>-206578.8</v>
      </c>
      <c r="AV112" s="96">
        <v>-222581.10000000003</v>
      </c>
      <c r="AW112" s="96">
        <v>-0.73770946000000004</v>
      </c>
      <c r="AX112" s="96">
        <v>9.9999999976716936E-2</v>
      </c>
      <c r="AY112" s="96">
        <v>222581.2</v>
      </c>
      <c r="AZ112" s="96">
        <v>225472.6</v>
      </c>
      <c r="BA112" s="96">
        <v>-2891.4</v>
      </c>
      <c r="BB112" s="96">
        <v>301719.18901514431</v>
      </c>
      <c r="BC112" s="96">
        <v>4807263</v>
      </c>
      <c r="BI112">
        <v>2015</v>
      </c>
      <c r="BJ112">
        <v>1</v>
      </c>
      <c r="BK112" t="s">
        <v>607</v>
      </c>
      <c r="BL112" s="3">
        <v>42005</v>
      </c>
      <c r="BM112" s="96">
        <v>303412.8</v>
      </c>
      <c r="BN112" s="96">
        <v>303412.8</v>
      </c>
      <c r="BO112" s="96">
        <v>295184.59999999998</v>
      </c>
      <c r="BP112" s="96">
        <v>73096.7</v>
      </c>
      <c r="BQ112" s="96">
        <v>12541.6</v>
      </c>
      <c r="BR112" s="96">
        <v>355.4</v>
      </c>
      <c r="BS112" s="96">
        <v>46672.7</v>
      </c>
      <c r="BT112" s="96">
        <v>13527</v>
      </c>
      <c r="BU112" s="96">
        <v>62483.7</v>
      </c>
      <c r="BV112" s="96">
        <v>68038.2</v>
      </c>
      <c r="BW112" s="96">
        <v>3008.6</v>
      </c>
      <c r="BX112" s="96">
        <v>88557.4</v>
      </c>
      <c r="BY112" s="96">
        <v>8228.2000000000007</v>
      </c>
      <c r="BZ112" s="96">
        <v>6117.1</v>
      </c>
      <c r="CA112" s="96">
        <v>1842</v>
      </c>
      <c r="CB112" s="96">
        <v>269.10000000000002</v>
      </c>
      <c r="CC112" s="96">
        <v>0</v>
      </c>
      <c r="CD112" s="96">
        <v>525993.9</v>
      </c>
      <c r="CE112" s="96">
        <v>509991.6</v>
      </c>
      <c r="CF112" s="96">
        <v>251426.8</v>
      </c>
      <c r="CG112" s="96">
        <v>229658.7</v>
      </c>
      <c r="CH112" s="96">
        <v>21768.1</v>
      </c>
      <c r="CI112" s="96">
        <v>4004.1</v>
      </c>
      <c r="CJ112" s="96">
        <v>192559.9</v>
      </c>
      <c r="CK112" s="96">
        <v>53208</v>
      </c>
      <c r="CL112" s="96">
        <v>138745.9</v>
      </c>
      <c r="CM112" s="96">
        <v>606</v>
      </c>
      <c r="CN112" s="96">
        <v>0</v>
      </c>
      <c r="CO112" s="96">
        <v>62000.800000000003</v>
      </c>
      <c r="CP112" s="96">
        <v>43446.3</v>
      </c>
      <c r="CQ112" s="96">
        <v>18554.5</v>
      </c>
      <c r="CR112" s="96">
        <v>16002.3</v>
      </c>
      <c r="CS112" s="96">
        <v>2044.1</v>
      </c>
      <c r="CT112" s="96">
        <v>13958.2</v>
      </c>
      <c r="CU112" s="96">
        <v>0</v>
      </c>
      <c r="CV112" s="96">
        <v>3116.5</v>
      </c>
      <c r="CW112" s="96">
        <v>0</v>
      </c>
      <c r="CX112" s="96">
        <v>10841.7</v>
      </c>
      <c r="CY112" s="96">
        <v>0</v>
      </c>
      <c r="CZ112" s="96">
        <v>0</v>
      </c>
      <c r="DA112" s="96">
        <v>-160580.30000000005</v>
      </c>
      <c r="DB112" s="96">
        <v>-206578.8</v>
      </c>
      <c r="DC112" s="96">
        <v>-222581.10000000003</v>
      </c>
      <c r="DD112" s="96">
        <v>-0.73770946000000004</v>
      </c>
      <c r="DE112" s="96">
        <v>9.9999999976716936E-2</v>
      </c>
      <c r="DF112" s="96">
        <v>222581.2</v>
      </c>
      <c r="DG112" s="96">
        <v>225472.6</v>
      </c>
      <c r="DH112" s="96">
        <v>-2891.4</v>
      </c>
    </row>
    <row r="113" spans="2:112" x14ac:dyDescent="0.25">
      <c r="B113">
        <v>2015</v>
      </c>
      <c r="C113">
        <v>2</v>
      </c>
      <c r="D113" t="s">
        <v>608</v>
      </c>
      <c r="E113" s="3">
        <v>42036</v>
      </c>
      <c r="F113" s="96">
        <v>582373.6</v>
      </c>
      <c r="G113" s="96">
        <v>582304.30000000005</v>
      </c>
      <c r="H113" s="96">
        <v>550744.80000000005</v>
      </c>
      <c r="I113" s="96">
        <v>144886.69999999998</v>
      </c>
      <c r="J113" s="96">
        <v>24795.4</v>
      </c>
      <c r="K113" s="96">
        <v>652.5</v>
      </c>
      <c r="L113" s="96">
        <v>92293.5</v>
      </c>
      <c r="M113" s="96">
        <v>27145.3</v>
      </c>
      <c r="N113" s="96">
        <v>112107.4</v>
      </c>
      <c r="O113" s="96">
        <v>128333.3</v>
      </c>
      <c r="P113" s="96">
        <v>4054.7</v>
      </c>
      <c r="Q113" s="96">
        <v>161362.70000000001</v>
      </c>
      <c r="R113" s="96">
        <v>31559.5</v>
      </c>
      <c r="S113" s="96">
        <v>11106.7</v>
      </c>
      <c r="T113" s="96">
        <v>3263.2</v>
      </c>
      <c r="U113" s="96">
        <v>17189.599999999999</v>
      </c>
      <c r="V113" s="96">
        <v>69.3</v>
      </c>
      <c r="W113" s="96">
        <v>871244.2</v>
      </c>
      <c r="X113" s="96">
        <v>843363.6</v>
      </c>
      <c r="Y113" s="96">
        <v>395541.7</v>
      </c>
      <c r="Z113" s="96">
        <v>346312.2</v>
      </c>
      <c r="AA113" s="96">
        <v>49229.5</v>
      </c>
      <c r="AB113" s="96">
        <v>13948.6</v>
      </c>
      <c r="AC113" s="96">
        <v>361853.6</v>
      </c>
      <c r="AD113" s="96">
        <v>111657</v>
      </c>
      <c r="AE113" s="96">
        <v>248935.3</v>
      </c>
      <c r="AF113" s="96">
        <v>1261.3</v>
      </c>
      <c r="AG113" s="96">
        <v>0</v>
      </c>
      <c r="AH113" s="96">
        <v>72019.7</v>
      </c>
      <c r="AI113" s="96">
        <v>52604</v>
      </c>
      <c r="AJ113" s="96">
        <v>19415.7</v>
      </c>
      <c r="AK113" s="96">
        <v>26251.200000000001</v>
      </c>
      <c r="AL113" s="96">
        <v>5219.7</v>
      </c>
      <c r="AM113" s="96">
        <v>21031.5</v>
      </c>
      <c r="AN113" s="96">
        <v>1609.6</v>
      </c>
      <c r="AO113" s="96">
        <v>8559.2999999999993</v>
      </c>
      <c r="AP113" s="96">
        <v>0</v>
      </c>
      <c r="AQ113" s="96">
        <v>10862.6</v>
      </c>
      <c r="AR113" s="96">
        <v>0</v>
      </c>
      <c r="AS113" s="96">
        <v>1629.4</v>
      </c>
      <c r="AT113" s="96">
        <v>-216850.90000000002</v>
      </c>
      <c r="AU113" s="96">
        <v>-261059.29999999993</v>
      </c>
      <c r="AV113" s="96">
        <v>-288870.59999999998</v>
      </c>
      <c r="AW113" s="96">
        <v>-0.95741540999999997</v>
      </c>
      <c r="AX113" s="96">
        <v>0.20000000001164153</v>
      </c>
      <c r="AY113" s="96">
        <v>288870.8</v>
      </c>
      <c r="AZ113" s="96">
        <v>287665.2</v>
      </c>
      <c r="BA113" s="96">
        <v>1205.5999999999999</v>
      </c>
      <c r="BB113" s="96">
        <v>301719.18791238172</v>
      </c>
      <c r="BC113" s="96">
        <v>4812625</v>
      </c>
      <c r="BI113">
        <v>2015</v>
      </c>
      <c r="BJ113">
        <v>2</v>
      </c>
      <c r="BK113" t="s">
        <v>608</v>
      </c>
      <c r="BL113" s="3">
        <v>42036</v>
      </c>
      <c r="BM113" s="96">
        <v>278960.8</v>
      </c>
      <c r="BN113" s="96">
        <v>278891.50000000006</v>
      </c>
      <c r="BO113" s="96">
        <v>255560.20000000007</v>
      </c>
      <c r="BP113" s="96">
        <v>71789.999999999985</v>
      </c>
      <c r="BQ113" s="96">
        <v>12253.800000000001</v>
      </c>
      <c r="BR113" s="96">
        <v>297.10000000000002</v>
      </c>
      <c r="BS113" s="96">
        <v>45620.800000000003</v>
      </c>
      <c r="BT113" s="96">
        <v>13618.3</v>
      </c>
      <c r="BU113" s="96">
        <v>49623.7</v>
      </c>
      <c r="BV113" s="96">
        <v>60295.100000000006</v>
      </c>
      <c r="BW113" s="96">
        <v>1046.0999999999999</v>
      </c>
      <c r="BX113" s="96">
        <v>72805.300000000017</v>
      </c>
      <c r="BY113" s="96">
        <v>23331.3</v>
      </c>
      <c r="BZ113" s="96">
        <v>4989.6000000000004</v>
      </c>
      <c r="CA113" s="96">
        <v>1421.1999999999998</v>
      </c>
      <c r="CB113" s="96">
        <v>16920.5</v>
      </c>
      <c r="CC113" s="96">
        <v>69.3</v>
      </c>
      <c r="CD113" s="96">
        <v>345250.29999999993</v>
      </c>
      <c r="CE113" s="96">
        <v>333372</v>
      </c>
      <c r="CF113" s="96">
        <v>144114.90000000002</v>
      </c>
      <c r="CG113" s="96">
        <v>116653.5</v>
      </c>
      <c r="CH113" s="96">
        <v>27461.4</v>
      </c>
      <c r="CI113" s="96">
        <v>9944.5</v>
      </c>
      <c r="CJ113" s="96">
        <v>169293.69999999998</v>
      </c>
      <c r="CK113" s="96">
        <v>58449</v>
      </c>
      <c r="CL113" s="96">
        <v>110189.4</v>
      </c>
      <c r="CM113" s="96">
        <v>655.29999999999995</v>
      </c>
      <c r="CN113" s="96">
        <v>0</v>
      </c>
      <c r="CO113" s="96">
        <v>10018.899999999994</v>
      </c>
      <c r="CP113" s="96">
        <v>9157.6999999999971</v>
      </c>
      <c r="CQ113" s="96">
        <v>861.20000000000073</v>
      </c>
      <c r="CR113" s="96">
        <v>10248.900000000001</v>
      </c>
      <c r="CS113" s="96">
        <v>3175.6</v>
      </c>
      <c r="CT113" s="96">
        <v>7073.2999999999993</v>
      </c>
      <c r="CU113" s="96">
        <v>1609.6</v>
      </c>
      <c r="CV113" s="96">
        <v>5442.7999999999993</v>
      </c>
      <c r="CW113" s="96">
        <v>0</v>
      </c>
      <c r="CX113" s="96">
        <v>20.899999999999636</v>
      </c>
      <c r="CY113" s="96">
        <v>0</v>
      </c>
      <c r="CZ113" s="96">
        <v>1629.4</v>
      </c>
      <c r="DA113" s="96">
        <v>-56270.599999999977</v>
      </c>
      <c r="DB113" s="96">
        <v>-54480.499999999942</v>
      </c>
      <c r="DC113" s="96">
        <v>-66289.499999999942</v>
      </c>
      <c r="DD113" s="96">
        <v>-0.21970594999999993</v>
      </c>
      <c r="DE113" s="96">
        <v>0.1000000000349246</v>
      </c>
      <c r="DF113" s="96">
        <v>66289.599999999977</v>
      </c>
      <c r="DG113" s="96">
        <v>62192.600000000006</v>
      </c>
      <c r="DH113" s="96">
        <v>4097</v>
      </c>
    </row>
    <row r="114" spans="2:112" x14ac:dyDescent="0.25">
      <c r="B114">
        <v>2015</v>
      </c>
      <c r="C114">
        <v>3</v>
      </c>
      <c r="D114" t="s">
        <v>609</v>
      </c>
      <c r="E114" s="3">
        <v>42064</v>
      </c>
      <c r="F114" s="96">
        <v>1003344.7</v>
      </c>
      <c r="G114" s="96">
        <v>1003275.4</v>
      </c>
      <c r="H114" s="96">
        <v>947056.8</v>
      </c>
      <c r="I114" s="96">
        <v>230760.40000000002</v>
      </c>
      <c r="J114" s="96">
        <v>38844.9</v>
      </c>
      <c r="K114" s="96">
        <v>1017.1</v>
      </c>
      <c r="L114" s="96">
        <v>145366.6</v>
      </c>
      <c r="M114" s="96">
        <v>45531.8</v>
      </c>
      <c r="N114" s="96">
        <v>300501.40000000002</v>
      </c>
      <c r="O114" s="96">
        <v>188636.1</v>
      </c>
      <c r="P114" s="96">
        <v>5370</v>
      </c>
      <c r="Q114" s="96">
        <v>221788.9</v>
      </c>
      <c r="R114" s="96">
        <v>56218.600000000006</v>
      </c>
      <c r="S114" s="96">
        <v>16867.400000000001</v>
      </c>
      <c r="T114" s="96">
        <v>5033.8999999999996</v>
      </c>
      <c r="U114" s="96">
        <v>34317.300000000003</v>
      </c>
      <c r="V114" s="96">
        <v>69.3</v>
      </c>
      <c r="W114" s="96">
        <v>1446771.7</v>
      </c>
      <c r="X114" s="96">
        <v>1337602.7</v>
      </c>
      <c r="Y114" s="96">
        <v>571512.4</v>
      </c>
      <c r="Z114" s="96">
        <v>473954.5</v>
      </c>
      <c r="AA114" s="96">
        <v>97557.9</v>
      </c>
      <c r="AB114" s="96">
        <v>33907.599999999999</v>
      </c>
      <c r="AC114" s="96">
        <v>539723.80000000005</v>
      </c>
      <c r="AD114" s="96">
        <v>169413.9</v>
      </c>
      <c r="AE114" s="96">
        <v>365202.4</v>
      </c>
      <c r="AF114" s="96">
        <v>1865.8</v>
      </c>
      <c r="AG114" s="96">
        <v>3241.7</v>
      </c>
      <c r="AH114" s="96">
        <v>192458.9</v>
      </c>
      <c r="AI114" s="96">
        <v>154050.79999999999</v>
      </c>
      <c r="AJ114" s="96">
        <v>38408.1</v>
      </c>
      <c r="AK114" s="96">
        <v>106641.3</v>
      </c>
      <c r="AL114" s="96">
        <v>13343.1</v>
      </c>
      <c r="AM114" s="96">
        <v>93298.2</v>
      </c>
      <c r="AN114" s="96">
        <v>1634.6</v>
      </c>
      <c r="AO114" s="96">
        <v>49856.2</v>
      </c>
      <c r="AP114" s="96">
        <v>0</v>
      </c>
      <c r="AQ114" s="96">
        <v>41807.4</v>
      </c>
      <c r="AR114" s="96">
        <v>0</v>
      </c>
      <c r="AS114" s="96">
        <v>2527.6999999999998</v>
      </c>
      <c r="AT114" s="96">
        <v>-250968.10000000009</v>
      </c>
      <c r="AU114" s="96">
        <v>-334327.29999999993</v>
      </c>
      <c r="AV114" s="96">
        <v>-443427</v>
      </c>
      <c r="AW114" s="96">
        <v>-1.46966788</v>
      </c>
      <c r="AX114" s="96">
        <v>-2528</v>
      </c>
      <c r="AY114" s="96">
        <v>440899</v>
      </c>
      <c r="AZ114" s="96">
        <v>-120303</v>
      </c>
      <c r="BA114" s="96">
        <v>561202</v>
      </c>
      <c r="BB114" s="96">
        <v>301719.18841963122</v>
      </c>
      <c r="BC114" s="96">
        <v>4817854</v>
      </c>
      <c r="BI114">
        <v>2015</v>
      </c>
      <c r="BJ114">
        <v>3</v>
      </c>
      <c r="BK114" t="s">
        <v>609</v>
      </c>
      <c r="BL114" s="3">
        <v>42064</v>
      </c>
      <c r="BM114" s="96">
        <v>420971.1</v>
      </c>
      <c r="BN114" s="96">
        <v>420971.1</v>
      </c>
      <c r="BO114" s="96">
        <v>396312</v>
      </c>
      <c r="BP114" s="96">
        <v>85873.700000000041</v>
      </c>
      <c r="BQ114" s="96">
        <v>14049.5</v>
      </c>
      <c r="BR114" s="96">
        <v>364.6</v>
      </c>
      <c r="BS114" s="96">
        <v>53073.100000000006</v>
      </c>
      <c r="BT114" s="96">
        <v>18386.500000000004</v>
      </c>
      <c r="BU114" s="96">
        <v>188394.00000000003</v>
      </c>
      <c r="BV114" s="96">
        <v>60302.8</v>
      </c>
      <c r="BW114" s="96">
        <v>1315.3000000000002</v>
      </c>
      <c r="BX114" s="96">
        <v>60426.199999999983</v>
      </c>
      <c r="BY114" s="96">
        <v>24659.100000000006</v>
      </c>
      <c r="BZ114" s="96">
        <v>5760.7000000000007</v>
      </c>
      <c r="CA114" s="96">
        <v>1770.6999999999998</v>
      </c>
      <c r="CB114" s="96">
        <v>17127.700000000004</v>
      </c>
      <c r="CC114" s="96">
        <v>0</v>
      </c>
      <c r="CD114" s="96">
        <v>575527.5</v>
      </c>
      <c r="CE114" s="96">
        <v>494239.1</v>
      </c>
      <c r="CF114" s="96">
        <v>175970.7</v>
      </c>
      <c r="CG114" s="96">
        <v>127642.29999999999</v>
      </c>
      <c r="CH114" s="96">
        <v>48328.399999999994</v>
      </c>
      <c r="CI114" s="96">
        <v>19959</v>
      </c>
      <c r="CJ114" s="96">
        <v>177870.20000000007</v>
      </c>
      <c r="CK114" s="96">
        <v>57756.899999999994</v>
      </c>
      <c r="CL114" s="96">
        <v>116267.10000000003</v>
      </c>
      <c r="CM114" s="96">
        <v>604.5</v>
      </c>
      <c r="CN114" s="96">
        <v>3241.7</v>
      </c>
      <c r="CO114" s="96">
        <v>120439.2</v>
      </c>
      <c r="CP114" s="96">
        <v>101446.79999999999</v>
      </c>
      <c r="CQ114" s="96">
        <v>18992.399999999998</v>
      </c>
      <c r="CR114" s="96">
        <v>80390.100000000006</v>
      </c>
      <c r="CS114" s="96">
        <v>8123.4000000000005</v>
      </c>
      <c r="CT114" s="96">
        <v>72266.7</v>
      </c>
      <c r="CU114" s="96">
        <v>25</v>
      </c>
      <c r="CV114" s="96">
        <v>41296.899999999994</v>
      </c>
      <c r="CW114" s="96">
        <v>0</v>
      </c>
      <c r="CX114" s="96">
        <v>30944.800000000003</v>
      </c>
      <c r="CY114" s="96">
        <v>0</v>
      </c>
      <c r="CZ114" s="96">
        <v>898.29999999999973</v>
      </c>
      <c r="DA114" s="96">
        <v>-34117.20000000007</v>
      </c>
      <c r="DB114" s="96">
        <v>-73268</v>
      </c>
      <c r="DC114" s="96">
        <v>-154556.40000000002</v>
      </c>
      <c r="DD114" s="96">
        <v>-0.51225247000000007</v>
      </c>
      <c r="DE114" s="96">
        <v>-2528.2000000000116</v>
      </c>
      <c r="DF114" s="96">
        <v>152028.20000000001</v>
      </c>
      <c r="DG114" s="96">
        <v>-407968.2</v>
      </c>
      <c r="DH114" s="96">
        <v>559996.4</v>
      </c>
    </row>
    <row r="115" spans="2:112" x14ac:dyDescent="0.25">
      <c r="B115">
        <v>2015</v>
      </c>
      <c r="C115">
        <v>4</v>
      </c>
      <c r="D115" t="s">
        <v>610</v>
      </c>
      <c r="E115" s="3">
        <v>42095</v>
      </c>
      <c r="F115" s="96">
        <v>1317506.8999999999</v>
      </c>
      <c r="G115" s="96">
        <v>1317437.6000000001</v>
      </c>
      <c r="H115" s="96">
        <v>1223260.2</v>
      </c>
      <c r="I115" s="96">
        <v>315013.59999999998</v>
      </c>
      <c r="J115" s="96">
        <v>51436.6</v>
      </c>
      <c r="K115" s="96">
        <v>1370.7</v>
      </c>
      <c r="L115" s="96">
        <v>199112.5</v>
      </c>
      <c r="M115" s="96">
        <v>63093.8</v>
      </c>
      <c r="N115" s="96">
        <v>372375.3</v>
      </c>
      <c r="O115" s="96">
        <v>244056.1</v>
      </c>
      <c r="P115" s="96">
        <v>9879.7000000000007</v>
      </c>
      <c r="Q115" s="96">
        <v>281935.5</v>
      </c>
      <c r="R115" s="96">
        <v>94177.4</v>
      </c>
      <c r="S115" s="96">
        <v>22078.1</v>
      </c>
      <c r="T115" s="96">
        <v>18111.2</v>
      </c>
      <c r="U115" s="96">
        <v>53988.1</v>
      </c>
      <c r="V115" s="96">
        <v>69.3</v>
      </c>
      <c r="W115" s="96">
        <v>1851244.9</v>
      </c>
      <c r="X115" s="96">
        <v>1707500.4</v>
      </c>
      <c r="Y115" s="96">
        <v>722265.5</v>
      </c>
      <c r="Z115" s="96">
        <v>597504.30000000005</v>
      </c>
      <c r="AA115" s="96">
        <v>124761.2</v>
      </c>
      <c r="AB115" s="96">
        <v>46364.6</v>
      </c>
      <c r="AC115" s="96">
        <v>691928.7</v>
      </c>
      <c r="AD115" s="96">
        <v>229695.4</v>
      </c>
      <c r="AE115" s="96">
        <v>456860.4</v>
      </c>
      <c r="AF115" s="96">
        <v>2131.1999999999998</v>
      </c>
      <c r="AG115" s="96">
        <v>3241.7</v>
      </c>
      <c r="AH115" s="96">
        <v>246941.6</v>
      </c>
      <c r="AI115" s="96">
        <v>192205</v>
      </c>
      <c r="AJ115" s="96">
        <v>54736.6</v>
      </c>
      <c r="AK115" s="96">
        <v>141216.79999999999</v>
      </c>
      <c r="AL115" s="96">
        <v>14052.2</v>
      </c>
      <c r="AM115" s="96">
        <v>127164.6</v>
      </c>
      <c r="AN115" s="96">
        <v>1659.6</v>
      </c>
      <c r="AO115" s="96">
        <v>72922.7</v>
      </c>
      <c r="AP115" s="96">
        <v>0</v>
      </c>
      <c r="AQ115" s="96">
        <v>52582.3</v>
      </c>
      <c r="AR115" s="96">
        <v>0</v>
      </c>
      <c r="AS115" s="96">
        <v>2527.6999999999998</v>
      </c>
      <c r="AT115" s="96">
        <v>-286796.39999999991</v>
      </c>
      <c r="AU115" s="96">
        <v>-390062.79999999981</v>
      </c>
      <c r="AV115" s="96">
        <v>-533738</v>
      </c>
      <c r="AW115" s="96">
        <v>-1.76898924</v>
      </c>
      <c r="AX115" s="96">
        <v>9.9999999976716936E-2</v>
      </c>
      <c r="AY115" s="96">
        <v>533738.1</v>
      </c>
      <c r="AZ115" s="96">
        <v>-200.4</v>
      </c>
      <c r="BA115" s="96">
        <v>533938.5</v>
      </c>
      <c r="BB115" s="96">
        <v>301719.18965431355</v>
      </c>
      <c r="BC115" s="96">
        <v>4823600</v>
      </c>
      <c r="BI115">
        <v>2015</v>
      </c>
      <c r="BJ115">
        <v>4</v>
      </c>
      <c r="BK115" t="s">
        <v>610</v>
      </c>
      <c r="BL115" s="3">
        <v>42095</v>
      </c>
      <c r="BM115" s="96">
        <v>314162.19999999995</v>
      </c>
      <c r="BN115" s="96">
        <v>314162.20000000007</v>
      </c>
      <c r="BO115" s="96">
        <v>276203.39999999991</v>
      </c>
      <c r="BP115" s="96">
        <v>84253.199999999953</v>
      </c>
      <c r="BQ115" s="96">
        <v>12591.699999999997</v>
      </c>
      <c r="BR115" s="96">
        <v>353.6</v>
      </c>
      <c r="BS115" s="96">
        <v>53745.899999999994</v>
      </c>
      <c r="BT115" s="96">
        <v>17562</v>
      </c>
      <c r="BU115" s="96">
        <v>71873.899999999965</v>
      </c>
      <c r="BV115" s="96">
        <v>55420</v>
      </c>
      <c r="BW115" s="96">
        <v>4509.7000000000007</v>
      </c>
      <c r="BX115" s="96">
        <v>60146.600000000006</v>
      </c>
      <c r="BY115" s="96">
        <v>37958.799999999988</v>
      </c>
      <c r="BZ115" s="96">
        <v>5210.6999999999971</v>
      </c>
      <c r="CA115" s="96">
        <v>13077.300000000001</v>
      </c>
      <c r="CB115" s="96">
        <v>19670.799999999996</v>
      </c>
      <c r="CC115" s="96">
        <v>0</v>
      </c>
      <c r="CD115" s="96">
        <v>404473.19999999995</v>
      </c>
      <c r="CE115" s="96">
        <v>369897.69999999995</v>
      </c>
      <c r="CF115" s="96">
        <v>150753.09999999998</v>
      </c>
      <c r="CG115" s="96">
        <v>123549.80000000005</v>
      </c>
      <c r="CH115" s="96">
        <v>27203.300000000003</v>
      </c>
      <c r="CI115" s="96">
        <v>12457</v>
      </c>
      <c r="CJ115" s="96">
        <v>152204.89999999991</v>
      </c>
      <c r="CK115" s="96">
        <v>60281.5</v>
      </c>
      <c r="CL115" s="96">
        <v>91658</v>
      </c>
      <c r="CM115" s="96">
        <v>265.39999999999986</v>
      </c>
      <c r="CN115" s="96">
        <v>0</v>
      </c>
      <c r="CO115" s="96">
        <v>54482.700000000012</v>
      </c>
      <c r="CP115" s="96">
        <v>38154.200000000012</v>
      </c>
      <c r="CQ115" s="96">
        <v>16328.5</v>
      </c>
      <c r="CR115" s="96">
        <v>34575.499999999985</v>
      </c>
      <c r="CS115" s="96">
        <v>709.10000000000036</v>
      </c>
      <c r="CT115" s="96">
        <v>33866.400000000009</v>
      </c>
      <c r="CU115" s="96">
        <v>25</v>
      </c>
      <c r="CV115" s="96">
        <v>23066.5</v>
      </c>
      <c r="CW115" s="96">
        <v>0</v>
      </c>
      <c r="CX115" s="96">
        <v>10774.900000000001</v>
      </c>
      <c r="CY115" s="96">
        <v>0</v>
      </c>
      <c r="CZ115" s="96">
        <v>0</v>
      </c>
      <c r="DA115" s="96">
        <v>-35828.299999999814</v>
      </c>
      <c r="DB115" s="96">
        <v>-55735.499999999884</v>
      </c>
      <c r="DC115" s="96">
        <v>-90311</v>
      </c>
      <c r="DD115" s="96">
        <v>-0.29932135999999998</v>
      </c>
      <c r="DE115" s="96">
        <v>2528.0999999999767</v>
      </c>
      <c r="DF115" s="96">
        <v>92839.099999999977</v>
      </c>
      <c r="DG115" s="96">
        <v>120102.6</v>
      </c>
      <c r="DH115" s="96">
        <v>-27263.5</v>
      </c>
    </row>
    <row r="116" spans="2:112" x14ac:dyDescent="0.25">
      <c r="B116">
        <v>2015</v>
      </c>
      <c r="C116">
        <v>5</v>
      </c>
      <c r="D116" t="s">
        <v>611</v>
      </c>
      <c r="E116" s="3">
        <v>42125</v>
      </c>
      <c r="F116" s="96">
        <v>1577306.2</v>
      </c>
      <c r="G116" s="96">
        <v>1577193.1</v>
      </c>
      <c r="H116" s="96">
        <v>1465291.3</v>
      </c>
      <c r="I116" s="96">
        <v>391264.2</v>
      </c>
      <c r="J116" s="96">
        <v>64503.1</v>
      </c>
      <c r="K116" s="96">
        <v>1812.2</v>
      </c>
      <c r="L116" s="96">
        <v>246316.1</v>
      </c>
      <c r="M116" s="96">
        <v>78632.800000000003</v>
      </c>
      <c r="N116" s="96">
        <v>424879.4</v>
      </c>
      <c r="O116" s="96">
        <v>292829.2</v>
      </c>
      <c r="P116" s="96">
        <v>11312.1</v>
      </c>
      <c r="Q116" s="96">
        <v>345006.4</v>
      </c>
      <c r="R116" s="96">
        <v>111901.79999999999</v>
      </c>
      <c r="S116" s="96">
        <v>27059</v>
      </c>
      <c r="T116" s="96">
        <v>19642.099999999999</v>
      </c>
      <c r="U116" s="96">
        <v>65200.7</v>
      </c>
      <c r="V116" s="96">
        <v>113.1</v>
      </c>
      <c r="W116" s="96">
        <v>2250667.6</v>
      </c>
      <c r="X116" s="96">
        <v>2076104.5</v>
      </c>
      <c r="Y116" s="96">
        <v>875627.9</v>
      </c>
      <c r="Z116" s="96">
        <v>723373.3</v>
      </c>
      <c r="AA116" s="96">
        <v>152254.6</v>
      </c>
      <c r="AB116" s="96">
        <v>61149.5</v>
      </c>
      <c r="AC116" s="96">
        <v>868064.4</v>
      </c>
      <c r="AD116" s="96">
        <v>293065.8</v>
      </c>
      <c r="AE116" s="96">
        <v>569447.30000000005</v>
      </c>
      <c r="AF116" s="96">
        <v>2309.6</v>
      </c>
      <c r="AG116" s="96">
        <v>3241.7</v>
      </c>
      <c r="AH116" s="96">
        <v>271262.7</v>
      </c>
      <c r="AI116" s="96">
        <v>216379.2</v>
      </c>
      <c r="AJ116" s="96">
        <v>54883.5</v>
      </c>
      <c r="AK116" s="96">
        <v>172035.4</v>
      </c>
      <c r="AL116" s="96">
        <v>19575.7</v>
      </c>
      <c r="AM116" s="96">
        <v>152459.70000000001</v>
      </c>
      <c r="AN116" s="96">
        <v>1684.6</v>
      </c>
      <c r="AO116" s="96">
        <v>97015.2</v>
      </c>
      <c r="AP116" s="96">
        <v>0</v>
      </c>
      <c r="AQ116" s="96">
        <v>53759.9</v>
      </c>
      <c r="AR116" s="96">
        <v>0</v>
      </c>
      <c r="AS116" s="96">
        <v>2527.6999999999998</v>
      </c>
      <c r="AT116" s="96">
        <v>-402098.70000000019</v>
      </c>
      <c r="AU116" s="96">
        <v>-498911.39999999991</v>
      </c>
      <c r="AV116" s="96">
        <v>-673361.40000000014</v>
      </c>
      <c r="AW116" s="96">
        <v>-2.23174867</v>
      </c>
      <c r="AX116" s="96">
        <v>-0.30000000016298145</v>
      </c>
      <c r="AY116" s="96">
        <v>673361.1</v>
      </c>
      <c r="AZ116" s="96">
        <v>139493.9</v>
      </c>
      <c r="BA116" s="96">
        <v>533867.19999999995</v>
      </c>
      <c r="BB116" s="96">
        <v>301719.18955372344</v>
      </c>
      <c r="BC116" s="96">
        <v>4828096</v>
      </c>
      <c r="BI116">
        <v>2015</v>
      </c>
      <c r="BJ116">
        <v>5</v>
      </c>
      <c r="BK116" t="s">
        <v>611</v>
      </c>
      <c r="BL116" s="3">
        <v>42125</v>
      </c>
      <c r="BM116" s="96">
        <v>259799.30000000005</v>
      </c>
      <c r="BN116" s="96">
        <v>259755.5</v>
      </c>
      <c r="BO116" s="96">
        <v>242031.10000000009</v>
      </c>
      <c r="BP116" s="96">
        <v>76250.600000000035</v>
      </c>
      <c r="BQ116" s="96">
        <v>13066.5</v>
      </c>
      <c r="BR116" s="96">
        <v>441.5</v>
      </c>
      <c r="BS116" s="96">
        <v>47203.600000000006</v>
      </c>
      <c r="BT116" s="96">
        <v>15539</v>
      </c>
      <c r="BU116" s="96">
        <v>52504.100000000035</v>
      </c>
      <c r="BV116" s="96">
        <v>48773.100000000006</v>
      </c>
      <c r="BW116" s="96">
        <v>1432.3999999999996</v>
      </c>
      <c r="BX116" s="96">
        <v>63070.900000000023</v>
      </c>
      <c r="BY116" s="96">
        <v>17724.399999999994</v>
      </c>
      <c r="BZ116" s="96">
        <v>4980.9000000000015</v>
      </c>
      <c r="CA116" s="96">
        <v>1530.8999999999978</v>
      </c>
      <c r="CB116" s="96">
        <v>11212.599999999999</v>
      </c>
      <c r="CC116" s="96">
        <v>43.8</v>
      </c>
      <c r="CD116" s="96">
        <v>399422.70000000019</v>
      </c>
      <c r="CE116" s="96">
        <v>368604.10000000009</v>
      </c>
      <c r="CF116" s="96">
        <v>153362.40000000002</v>
      </c>
      <c r="CG116" s="96">
        <v>125869</v>
      </c>
      <c r="CH116" s="96">
        <v>27493.400000000009</v>
      </c>
      <c r="CI116" s="96">
        <v>14784.900000000001</v>
      </c>
      <c r="CJ116" s="96">
        <v>176135.70000000007</v>
      </c>
      <c r="CK116" s="96">
        <v>63370.399999999994</v>
      </c>
      <c r="CL116" s="96">
        <v>112586.90000000002</v>
      </c>
      <c r="CM116" s="96">
        <v>178.40000000000009</v>
      </c>
      <c r="CN116" s="96">
        <v>0</v>
      </c>
      <c r="CO116" s="96">
        <v>24321.100000000006</v>
      </c>
      <c r="CP116" s="96">
        <v>24174.200000000012</v>
      </c>
      <c r="CQ116" s="96">
        <v>146.90000000000146</v>
      </c>
      <c r="CR116" s="96">
        <v>30818.600000000006</v>
      </c>
      <c r="CS116" s="96">
        <v>5523.5</v>
      </c>
      <c r="CT116" s="96">
        <v>25295.100000000006</v>
      </c>
      <c r="CU116" s="96">
        <v>25</v>
      </c>
      <c r="CV116" s="96">
        <v>24092.5</v>
      </c>
      <c r="CW116" s="96">
        <v>0</v>
      </c>
      <c r="CX116" s="96">
        <v>1177.5999999999985</v>
      </c>
      <c r="CY116" s="96">
        <v>0</v>
      </c>
      <c r="CZ116" s="96">
        <v>0</v>
      </c>
      <c r="DA116" s="96">
        <v>-115302.30000000028</v>
      </c>
      <c r="DB116" s="96">
        <v>-108848.60000000009</v>
      </c>
      <c r="DC116" s="96">
        <v>-139623.40000000014</v>
      </c>
      <c r="DD116" s="96">
        <v>-0.46275942999999997</v>
      </c>
      <c r="DE116" s="96">
        <v>-0.40000000013969839</v>
      </c>
      <c r="DF116" s="96">
        <v>139623</v>
      </c>
      <c r="DG116" s="96">
        <v>139694.29999999999</v>
      </c>
      <c r="DH116" s="96">
        <v>-71.300000000046566</v>
      </c>
    </row>
    <row r="117" spans="2:112" x14ac:dyDescent="0.25">
      <c r="B117">
        <v>2015</v>
      </c>
      <c r="C117">
        <v>6</v>
      </c>
      <c r="D117" t="s">
        <v>612</v>
      </c>
      <c r="E117" s="3">
        <v>42156</v>
      </c>
      <c r="F117" s="96">
        <v>1952496.4</v>
      </c>
      <c r="G117" s="96">
        <v>1951657.1</v>
      </c>
      <c r="H117" s="96">
        <v>1807679.3</v>
      </c>
      <c r="I117" s="96">
        <v>473025.39999999997</v>
      </c>
      <c r="J117" s="96">
        <v>77965.399999999994</v>
      </c>
      <c r="K117" s="96">
        <v>2225.1999999999998</v>
      </c>
      <c r="L117" s="96">
        <v>298365.09999999998</v>
      </c>
      <c r="M117" s="96">
        <v>94469.7</v>
      </c>
      <c r="N117" s="96">
        <v>582856.1</v>
      </c>
      <c r="O117" s="96">
        <v>347361.4</v>
      </c>
      <c r="P117" s="96">
        <v>12059.3</v>
      </c>
      <c r="Q117" s="96">
        <v>392377.1</v>
      </c>
      <c r="R117" s="96">
        <v>143977.79999999999</v>
      </c>
      <c r="S117" s="96">
        <v>32175.7</v>
      </c>
      <c r="T117" s="96">
        <v>21327.8</v>
      </c>
      <c r="U117" s="96">
        <v>90474.3</v>
      </c>
      <c r="V117" s="96">
        <v>839.3</v>
      </c>
      <c r="W117" s="96">
        <v>2755740.4</v>
      </c>
      <c r="X117" s="96">
        <v>2540511.7000000002</v>
      </c>
      <c r="Y117" s="96">
        <v>1047711.9</v>
      </c>
      <c r="Z117" s="96">
        <v>867847.6</v>
      </c>
      <c r="AA117" s="96">
        <v>179864.3</v>
      </c>
      <c r="AB117" s="96">
        <v>74688.899999999994</v>
      </c>
      <c r="AC117" s="96">
        <v>1039080.2</v>
      </c>
      <c r="AD117" s="96">
        <v>357554.6</v>
      </c>
      <c r="AE117" s="96">
        <v>675573.4</v>
      </c>
      <c r="AF117" s="96">
        <v>2710.5</v>
      </c>
      <c r="AG117" s="96">
        <v>3241.7</v>
      </c>
      <c r="AH117" s="96">
        <v>379030.7</v>
      </c>
      <c r="AI117" s="96">
        <v>323688.09999999998</v>
      </c>
      <c r="AJ117" s="96">
        <v>55342.6</v>
      </c>
      <c r="AK117" s="96">
        <v>212701</v>
      </c>
      <c r="AL117" s="96">
        <v>25998.7</v>
      </c>
      <c r="AM117" s="96">
        <v>186702.3</v>
      </c>
      <c r="AN117" s="96">
        <v>4986.5</v>
      </c>
      <c r="AO117" s="96">
        <v>126617.1</v>
      </c>
      <c r="AP117" s="96">
        <v>0</v>
      </c>
      <c r="AQ117" s="96">
        <v>55098.7</v>
      </c>
      <c r="AR117" s="96">
        <v>0</v>
      </c>
      <c r="AS117" s="96">
        <v>2527.6999999999998</v>
      </c>
      <c r="AT117" s="96">
        <v>-424213.29999999981</v>
      </c>
      <c r="AU117" s="96">
        <v>-588854.60000000009</v>
      </c>
      <c r="AV117" s="96">
        <v>-803244</v>
      </c>
      <c r="AW117" s="96">
        <v>-2.6622237800000002</v>
      </c>
      <c r="AX117" s="96">
        <v>9.9999999976716936E-2</v>
      </c>
      <c r="AY117" s="96">
        <v>803244.1</v>
      </c>
      <c r="AZ117" s="96">
        <v>256068.9</v>
      </c>
      <c r="BA117" s="96">
        <v>547175.19999999995</v>
      </c>
      <c r="BB117" s="96">
        <v>301719.18906080839</v>
      </c>
      <c r="BC117" s="96">
        <v>4832337</v>
      </c>
      <c r="BI117">
        <v>2015</v>
      </c>
      <c r="BJ117">
        <v>6</v>
      </c>
      <c r="BK117" t="s">
        <v>612</v>
      </c>
      <c r="BL117" s="3">
        <v>42156</v>
      </c>
      <c r="BM117" s="96">
        <v>375190.19999999995</v>
      </c>
      <c r="BN117" s="96">
        <v>374464</v>
      </c>
      <c r="BO117" s="96">
        <v>342388</v>
      </c>
      <c r="BP117" s="96">
        <v>81761.199999999953</v>
      </c>
      <c r="BQ117" s="96">
        <v>13462.299999999996</v>
      </c>
      <c r="BR117" s="96">
        <v>412.99999999999977</v>
      </c>
      <c r="BS117" s="96">
        <v>52048.999999999971</v>
      </c>
      <c r="BT117" s="96">
        <v>15836.899999999994</v>
      </c>
      <c r="BU117" s="96">
        <v>157976.69999999995</v>
      </c>
      <c r="BV117" s="96">
        <v>54532.200000000012</v>
      </c>
      <c r="BW117" s="96">
        <v>747.19999999999891</v>
      </c>
      <c r="BX117" s="96">
        <v>47370.699999999953</v>
      </c>
      <c r="BY117" s="96">
        <v>32076</v>
      </c>
      <c r="BZ117" s="96">
        <v>5116.7000000000007</v>
      </c>
      <c r="CA117" s="96">
        <v>1685.7000000000007</v>
      </c>
      <c r="CB117" s="96">
        <v>25273.600000000006</v>
      </c>
      <c r="CC117" s="96">
        <v>726.19999999999993</v>
      </c>
      <c r="CD117" s="96">
        <v>505072.79999999981</v>
      </c>
      <c r="CE117" s="96">
        <v>464407.20000000019</v>
      </c>
      <c r="CF117" s="96">
        <v>172084</v>
      </c>
      <c r="CG117" s="96">
        <v>144474.29999999993</v>
      </c>
      <c r="CH117" s="96">
        <v>27609.699999999983</v>
      </c>
      <c r="CI117" s="96">
        <v>13539.399999999994</v>
      </c>
      <c r="CJ117" s="96">
        <v>171015.79999999993</v>
      </c>
      <c r="CK117" s="96">
        <v>64488.799999999988</v>
      </c>
      <c r="CL117" s="96">
        <v>106126.09999999998</v>
      </c>
      <c r="CM117" s="96">
        <v>400.90000000000009</v>
      </c>
      <c r="CN117" s="96">
        <v>0</v>
      </c>
      <c r="CO117" s="96">
        <v>107768</v>
      </c>
      <c r="CP117" s="96">
        <v>107308.89999999997</v>
      </c>
      <c r="CQ117" s="96">
        <v>459.09999999999854</v>
      </c>
      <c r="CR117" s="96">
        <v>40665.600000000006</v>
      </c>
      <c r="CS117" s="96">
        <v>6423</v>
      </c>
      <c r="CT117" s="96">
        <v>34242.599999999977</v>
      </c>
      <c r="CU117" s="96">
        <v>3301.9</v>
      </c>
      <c r="CV117" s="96">
        <v>29601.900000000009</v>
      </c>
      <c r="CW117" s="96">
        <v>0</v>
      </c>
      <c r="CX117" s="96">
        <v>1338.7999999999956</v>
      </c>
      <c r="CY117" s="96">
        <v>0</v>
      </c>
      <c r="CZ117" s="96">
        <v>0</v>
      </c>
      <c r="DA117" s="96">
        <v>-22114.599999999627</v>
      </c>
      <c r="DB117" s="96">
        <v>-89943.200000000186</v>
      </c>
      <c r="DC117" s="96">
        <v>-129882.59999999986</v>
      </c>
      <c r="DD117" s="96">
        <v>-0.43047511000000016</v>
      </c>
      <c r="DE117" s="96">
        <v>0.40000000013969839</v>
      </c>
      <c r="DF117" s="96">
        <v>129883</v>
      </c>
      <c r="DG117" s="96">
        <v>116575</v>
      </c>
      <c r="DH117" s="96">
        <v>13308</v>
      </c>
    </row>
    <row r="118" spans="2:112" x14ac:dyDescent="0.25">
      <c r="B118">
        <v>2015</v>
      </c>
      <c r="C118">
        <v>7</v>
      </c>
      <c r="D118" t="s">
        <v>613</v>
      </c>
      <c r="E118" s="3">
        <v>42186</v>
      </c>
      <c r="F118" s="96">
        <v>2258824.7999999998</v>
      </c>
      <c r="G118" s="96">
        <v>2257985.5</v>
      </c>
      <c r="H118" s="96">
        <v>2088293.6</v>
      </c>
      <c r="I118" s="96">
        <v>564515.9</v>
      </c>
      <c r="J118" s="96">
        <v>93649</v>
      </c>
      <c r="K118" s="96">
        <v>2596.3000000000002</v>
      </c>
      <c r="L118" s="96">
        <v>355694.8</v>
      </c>
      <c r="M118" s="96">
        <v>112575.8</v>
      </c>
      <c r="N118" s="96">
        <v>663891.19999999995</v>
      </c>
      <c r="O118" s="96">
        <v>402894.5</v>
      </c>
      <c r="P118" s="96">
        <v>13383</v>
      </c>
      <c r="Q118" s="96">
        <v>443609</v>
      </c>
      <c r="R118" s="96">
        <v>169691.9</v>
      </c>
      <c r="S118" s="96">
        <v>37593.4</v>
      </c>
      <c r="T118" s="96">
        <v>22921.5</v>
      </c>
      <c r="U118" s="96">
        <v>109177</v>
      </c>
      <c r="V118" s="96">
        <v>839.3</v>
      </c>
      <c r="W118" s="96">
        <v>3189681.9</v>
      </c>
      <c r="X118" s="96">
        <v>2948305.5</v>
      </c>
      <c r="Y118" s="96">
        <v>1204420.8</v>
      </c>
      <c r="Z118" s="96">
        <v>993242.8</v>
      </c>
      <c r="AA118" s="96">
        <v>211178</v>
      </c>
      <c r="AB118" s="96">
        <v>88718</v>
      </c>
      <c r="AC118" s="96">
        <v>1226173.3</v>
      </c>
      <c r="AD118" s="96">
        <v>419529.9</v>
      </c>
      <c r="AE118" s="96">
        <v>798656.2</v>
      </c>
      <c r="AF118" s="96">
        <v>3665.1</v>
      </c>
      <c r="AG118" s="96">
        <v>4322.1000000000004</v>
      </c>
      <c r="AH118" s="96">
        <v>428993.4</v>
      </c>
      <c r="AI118" s="96">
        <v>355093</v>
      </c>
      <c r="AJ118" s="96">
        <v>73900.399999999994</v>
      </c>
      <c r="AK118" s="96">
        <v>238848.7</v>
      </c>
      <c r="AL118" s="96">
        <v>31649.9</v>
      </c>
      <c r="AM118" s="96">
        <v>207198.8</v>
      </c>
      <c r="AN118" s="96">
        <v>5011.5</v>
      </c>
      <c r="AO118" s="96">
        <v>132644.9</v>
      </c>
      <c r="AP118" s="96">
        <v>0</v>
      </c>
      <c r="AQ118" s="96">
        <v>69542.399999999994</v>
      </c>
      <c r="AR118" s="96">
        <v>0</v>
      </c>
      <c r="AS118" s="96">
        <v>2527.6999999999998</v>
      </c>
      <c r="AT118" s="96">
        <v>-501863.70000000019</v>
      </c>
      <c r="AU118" s="96">
        <v>-690320</v>
      </c>
      <c r="AV118" s="96">
        <v>-930857.10000000009</v>
      </c>
      <c r="AW118" s="96">
        <v>-3.0851769899999999</v>
      </c>
      <c r="AX118" s="96">
        <v>-0.10000000009313226</v>
      </c>
      <c r="AY118" s="96">
        <v>930857</v>
      </c>
      <c r="AZ118" s="96">
        <v>379302</v>
      </c>
      <c r="BA118" s="96">
        <v>551555</v>
      </c>
      <c r="BB118" s="96">
        <v>301719.189212545</v>
      </c>
      <c r="BC118" s="96">
        <v>4836819</v>
      </c>
      <c r="BI118">
        <v>2015</v>
      </c>
      <c r="BJ118">
        <v>7</v>
      </c>
      <c r="BK118" t="s">
        <v>613</v>
      </c>
      <c r="BL118" s="3">
        <v>42186</v>
      </c>
      <c r="BM118" s="96">
        <v>306328.39999999991</v>
      </c>
      <c r="BN118" s="96">
        <v>306328.39999999991</v>
      </c>
      <c r="BO118" s="96">
        <v>280614.30000000005</v>
      </c>
      <c r="BP118" s="96">
        <v>91490.500000000058</v>
      </c>
      <c r="BQ118" s="96">
        <v>15683.600000000006</v>
      </c>
      <c r="BR118" s="96">
        <v>371.10000000000036</v>
      </c>
      <c r="BS118" s="96">
        <v>57329.700000000012</v>
      </c>
      <c r="BT118" s="96">
        <v>18106.100000000006</v>
      </c>
      <c r="BU118" s="96">
        <v>81035.099999999977</v>
      </c>
      <c r="BV118" s="96">
        <v>55533.099999999977</v>
      </c>
      <c r="BW118" s="96">
        <v>1323.7000000000007</v>
      </c>
      <c r="BX118" s="96">
        <v>51231.900000000023</v>
      </c>
      <c r="BY118" s="96">
        <v>25714.100000000006</v>
      </c>
      <c r="BZ118" s="96">
        <v>5417.7000000000007</v>
      </c>
      <c r="CA118" s="96">
        <v>1593.7000000000007</v>
      </c>
      <c r="CB118" s="96">
        <v>18702.699999999997</v>
      </c>
      <c r="CC118" s="96">
        <v>0</v>
      </c>
      <c r="CD118" s="96">
        <v>433941.5</v>
      </c>
      <c r="CE118" s="96">
        <v>407793.79999999981</v>
      </c>
      <c r="CF118" s="96">
        <v>156708.90000000002</v>
      </c>
      <c r="CG118" s="96">
        <v>125395.20000000007</v>
      </c>
      <c r="CH118" s="96">
        <v>31313.700000000012</v>
      </c>
      <c r="CI118" s="96">
        <v>14029.100000000006</v>
      </c>
      <c r="CJ118" s="96">
        <v>187093.10000000009</v>
      </c>
      <c r="CK118" s="96">
        <v>61975.300000000047</v>
      </c>
      <c r="CL118" s="96">
        <v>123082.79999999993</v>
      </c>
      <c r="CM118" s="96">
        <v>954.59999999999991</v>
      </c>
      <c r="CN118" s="96">
        <v>1080.4000000000005</v>
      </c>
      <c r="CO118" s="96">
        <v>49962.700000000012</v>
      </c>
      <c r="CP118" s="96">
        <v>31404.900000000023</v>
      </c>
      <c r="CQ118" s="96">
        <v>18557.799999999996</v>
      </c>
      <c r="CR118" s="96">
        <v>26147.700000000012</v>
      </c>
      <c r="CS118" s="96">
        <v>5651.2000000000007</v>
      </c>
      <c r="CT118" s="96">
        <v>20496.5</v>
      </c>
      <c r="CU118" s="96">
        <v>25</v>
      </c>
      <c r="CV118" s="96">
        <v>6027.7999999999884</v>
      </c>
      <c r="CW118" s="96">
        <v>0</v>
      </c>
      <c r="CX118" s="96">
        <v>14443.699999999997</v>
      </c>
      <c r="CY118" s="96">
        <v>0</v>
      </c>
      <c r="CZ118" s="96">
        <v>0</v>
      </c>
      <c r="DA118" s="96">
        <v>-77650.400000000373</v>
      </c>
      <c r="DB118" s="96">
        <v>-101465.39999999991</v>
      </c>
      <c r="DC118" s="96">
        <v>-127613.10000000009</v>
      </c>
      <c r="DD118" s="96">
        <v>-0.42295320999999975</v>
      </c>
      <c r="DE118" s="96">
        <v>-0.20000000006984919</v>
      </c>
      <c r="DF118" s="96">
        <v>127612.90000000002</v>
      </c>
      <c r="DG118" s="96">
        <v>123233.1</v>
      </c>
      <c r="DH118" s="96">
        <v>4379.8000000000466</v>
      </c>
    </row>
    <row r="119" spans="2:112" x14ac:dyDescent="0.25">
      <c r="B119">
        <v>2015</v>
      </c>
      <c r="C119">
        <v>8</v>
      </c>
      <c r="D119" t="s">
        <v>614</v>
      </c>
      <c r="E119" s="3">
        <v>42217</v>
      </c>
      <c r="F119" s="96">
        <v>2553308.88</v>
      </c>
      <c r="G119" s="96">
        <v>2552466.7799999998</v>
      </c>
      <c r="H119" s="96">
        <v>2356003.98</v>
      </c>
      <c r="I119" s="96">
        <v>643839.9</v>
      </c>
      <c r="J119" s="96">
        <v>106891.7</v>
      </c>
      <c r="K119" s="96">
        <v>2939.7</v>
      </c>
      <c r="L119" s="96">
        <v>405968.4</v>
      </c>
      <c r="M119" s="96">
        <v>128040.1</v>
      </c>
      <c r="N119" s="96">
        <v>722216.78</v>
      </c>
      <c r="O119" s="96">
        <v>458845.4</v>
      </c>
      <c r="P119" s="96">
        <v>14748.7</v>
      </c>
      <c r="Q119" s="96">
        <v>516353.2</v>
      </c>
      <c r="R119" s="96">
        <v>196462.8</v>
      </c>
      <c r="S119" s="96">
        <v>42698.8</v>
      </c>
      <c r="T119" s="96">
        <v>24524.5</v>
      </c>
      <c r="U119" s="96">
        <v>129239.5</v>
      </c>
      <c r="V119" s="96">
        <v>842.1</v>
      </c>
      <c r="W119" s="96">
        <v>3605875.9</v>
      </c>
      <c r="X119" s="96">
        <v>3302040.8</v>
      </c>
      <c r="Y119" s="96">
        <v>1351743.8</v>
      </c>
      <c r="Z119" s="96">
        <v>1118634.5</v>
      </c>
      <c r="AA119" s="96">
        <v>233109.3</v>
      </c>
      <c r="AB119" s="96">
        <v>102914.5</v>
      </c>
      <c r="AC119" s="96">
        <v>1409451.7</v>
      </c>
      <c r="AD119" s="96">
        <v>481242.2</v>
      </c>
      <c r="AE119" s="96">
        <v>919304.4</v>
      </c>
      <c r="AF119" s="96">
        <v>4115.5</v>
      </c>
      <c r="AG119" s="96">
        <v>4789.6000000000004</v>
      </c>
      <c r="AH119" s="96">
        <v>437930.8</v>
      </c>
      <c r="AI119" s="96">
        <v>363955.20000000001</v>
      </c>
      <c r="AJ119" s="96">
        <v>73975.600000000006</v>
      </c>
      <c r="AK119" s="96">
        <v>299958</v>
      </c>
      <c r="AL119" s="96">
        <v>38666.1</v>
      </c>
      <c r="AM119" s="96">
        <v>261291.9</v>
      </c>
      <c r="AN119" s="96">
        <v>5479.2</v>
      </c>
      <c r="AO119" s="96">
        <v>185084.3</v>
      </c>
      <c r="AP119" s="96">
        <v>0</v>
      </c>
      <c r="AQ119" s="96">
        <v>70728.399999999994</v>
      </c>
      <c r="AR119" s="96">
        <v>0</v>
      </c>
      <c r="AS119" s="96">
        <v>3877.1</v>
      </c>
      <c r="AT119" s="96">
        <v>-614636.2200000002</v>
      </c>
      <c r="AU119" s="96">
        <v>-749574.02</v>
      </c>
      <c r="AV119" s="96">
        <v>-1052567.02</v>
      </c>
      <c r="AW119" s="96">
        <v>-3.48856506</v>
      </c>
      <c r="AX119" s="96">
        <v>0.28000000002793968</v>
      </c>
      <c r="AY119" s="96">
        <v>1052567.3</v>
      </c>
      <c r="AZ119" s="96">
        <v>498665.3</v>
      </c>
      <c r="BA119" s="96">
        <v>553902</v>
      </c>
      <c r="BB119" s="96">
        <v>301719.18880595564</v>
      </c>
      <c r="BC119" s="96">
        <v>4841845</v>
      </c>
      <c r="BI119">
        <v>2015</v>
      </c>
      <c r="BJ119">
        <v>8</v>
      </c>
      <c r="BK119" t="s">
        <v>614</v>
      </c>
      <c r="BL119" s="3">
        <v>42217</v>
      </c>
      <c r="BM119" s="96">
        <v>294484.08000000007</v>
      </c>
      <c r="BN119" s="96">
        <v>294481.2799999998</v>
      </c>
      <c r="BO119" s="96">
        <v>267710.37999999989</v>
      </c>
      <c r="BP119" s="96">
        <v>79324</v>
      </c>
      <c r="BQ119" s="96">
        <v>13242.699999999997</v>
      </c>
      <c r="BR119" s="96">
        <v>343.39999999999964</v>
      </c>
      <c r="BS119" s="96">
        <v>50273.600000000035</v>
      </c>
      <c r="BT119" s="96">
        <v>15464.300000000003</v>
      </c>
      <c r="BU119" s="96">
        <v>58325.580000000075</v>
      </c>
      <c r="BV119" s="96">
        <v>55950.900000000023</v>
      </c>
      <c r="BW119" s="96">
        <v>1365.7000000000007</v>
      </c>
      <c r="BX119" s="96">
        <v>72744.200000000012</v>
      </c>
      <c r="BY119" s="96">
        <v>26770.899999999994</v>
      </c>
      <c r="BZ119" s="96">
        <v>5105.4000000000015</v>
      </c>
      <c r="CA119" s="96">
        <v>1603</v>
      </c>
      <c r="CB119" s="96">
        <v>20062.5</v>
      </c>
      <c r="CC119" s="96">
        <v>2.8000000000000682</v>
      </c>
      <c r="CD119" s="96">
        <v>416194</v>
      </c>
      <c r="CE119" s="96">
        <v>353735.29999999981</v>
      </c>
      <c r="CF119" s="96">
        <v>147323</v>
      </c>
      <c r="CG119" s="96">
        <v>125391.69999999995</v>
      </c>
      <c r="CH119" s="96">
        <v>21931.299999999988</v>
      </c>
      <c r="CI119" s="96">
        <v>14196.5</v>
      </c>
      <c r="CJ119" s="96">
        <v>183278.39999999991</v>
      </c>
      <c r="CK119" s="96">
        <v>61712.299999999988</v>
      </c>
      <c r="CL119" s="96">
        <v>120648.20000000007</v>
      </c>
      <c r="CM119" s="96">
        <v>450.40000000000009</v>
      </c>
      <c r="CN119" s="96">
        <v>467.5</v>
      </c>
      <c r="CO119" s="96">
        <v>8937.3999999999651</v>
      </c>
      <c r="CP119" s="96">
        <v>8862.2000000000116</v>
      </c>
      <c r="CQ119" s="96">
        <v>75.200000000011642</v>
      </c>
      <c r="CR119" s="96">
        <v>61109.299999999988</v>
      </c>
      <c r="CS119" s="96">
        <v>7016.1999999999971</v>
      </c>
      <c r="CT119" s="96">
        <v>54093.100000000006</v>
      </c>
      <c r="CU119" s="96">
        <v>467.69999999999982</v>
      </c>
      <c r="CV119" s="96">
        <v>52439.399999999994</v>
      </c>
      <c r="CW119" s="96">
        <v>0</v>
      </c>
      <c r="CX119" s="96">
        <v>1186</v>
      </c>
      <c r="CY119" s="96">
        <v>0</v>
      </c>
      <c r="CZ119" s="96">
        <v>1349.4</v>
      </c>
      <c r="DA119" s="96">
        <v>-112772.52000000002</v>
      </c>
      <c r="DB119" s="96">
        <v>-59254.020000000019</v>
      </c>
      <c r="DC119" s="96">
        <v>-121709.91999999993</v>
      </c>
      <c r="DD119" s="96">
        <v>-0.4033880700000001</v>
      </c>
      <c r="DE119" s="96">
        <v>0.38000000012107193</v>
      </c>
      <c r="DF119" s="96">
        <v>121710.30000000005</v>
      </c>
      <c r="DG119" s="96">
        <v>119363.29999999999</v>
      </c>
      <c r="DH119" s="96">
        <v>2347</v>
      </c>
    </row>
    <row r="120" spans="2:112" x14ac:dyDescent="0.25">
      <c r="B120">
        <v>2015</v>
      </c>
      <c r="C120">
        <v>9</v>
      </c>
      <c r="D120" t="s">
        <v>615</v>
      </c>
      <c r="E120" s="3">
        <v>42248</v>
      </c>
      <c r="F120" s="96">
        <v>2921896.5</v>
      </c>
      <c r="G120" s="96">
        <v>2921037.6</v>
      </c>
      <c r="H120" s="96">
        <v>2704203.1</v>
      </c>
      <c r="I120" s="96">
        <v>727193.8</v>
      </c>
      <c r="J120" s="96">
        <v>122648.3</v>
      </c>
      <c r="K120" s="96">
        <v>3313.2</v>
      </c>
      <c r="L120" s="96">
        <v>458151.9</v>
      </c>
      <c r="M120" s="96">
        <v>143080.4</v>
      </c>
      <c r="N120" s="96">
        <v>875677</v>
      </c>
      <c r="O120" s="96">
        <v>514406.2</v>
      </c>
      <c r="P120" s="96">
        <v>16451.2</v>
      </c>
      <c r="Q120" s="96">
        <v>570474.9</v>
      </c>
      <c r="R120" s="96">
        <v>216834.5</v>
      </c>
      <c r="S120" s="96">
        <v>47770.6</v>
      </c>
      <c r="T120" s="96">
        <v>25780.799999999999</v>
      </c>
      <c r="U120" s="96">
        <v>143283.1</v>
      </c>
      <c r="V120" s="96">
        <v>858.9</v>
      </c>
      <c r="W120" s="96">
        <v>4150994.8</v>
      </c>
      <c r="X120" s="96">
        <v>3806092.2</v>
      </c>
      <c r="Y120" s="96">
        <v>1503115.2</v>
      </c>
      <c r="Z120" s="96">
        <v>1245418.8999999999</v>
      </c>
      <c r="AA120" s="96">
        <v>257696.3</v>
      </c>
      <c r="AB120" s="96">
        <v>118286.8</v>
      </c>
      <c r="AC120" s="96">
        <v>1591921</v>
      </c>
      <c r="AD120" s="96">
        <v>543984.19999999995</v>
      </c>
      <c r="AE120" s="96">
        <v>1038461.7</v>
      </c>
      <c r="AF120" s="96">
        <v>4397.6000000000004</v>
      </c>
      <c r="AG120" s="96">
        <v>5077.5</v>
      </c>
      <c r="AH120" s="96">
        <v>592769.19999999995</v>
      </c>
      <c r="AI120" s="96">
        <v>479608.2</v>
      </c>
      <c r="AJ120" s="96">
        <v>113161</v>
      </c>
      <c r="AK120" s="96">
        <v>341025.5</v>
      </c>
      <c r="AL120" s="96">
        <v>43899.9</v>
      </c>
      <c r="AM120" s="96">
        <v>297125.59999999998</v>
      </c>
      <c r="AN120" s="96">
        <v>5681</v>
      </c>
      <c r="AO120" s="96">
        <v>205633.5</v>
      </c>
      <c r="AP120" s="96">
        <v>0</v>
      </c>
      <c r="AQ120" s="96">
        <v>85811.1</v>
      </c>
      <c r="AR120" s="96">
        <v>0</v>
      </c>
      <c r="AS120" s="96">
        <v>3877.1</v>
      </c>
      <c r="AT120" s="96">
        <v>-636329.09999999963</v>
      </c>
      <c r="AU120" s="96">
        <v>-885054.60000000009</v>
      </c>
      <c r="AV120" s="96">
        <v>-1229098.2999999998</v>
      </c>
      <c r="AW120" s="96">
        <v>-4.0736497500000004</v>
      </c>
      <c r="AX120" s="96">
        <v>0.10000000009313226</v>
      </c>
      <c r="AY120" s="96">
        <v>1229098.3999999999</v>
      </c>
      <c r="AZ120" s="96">
        <v>666705.80000000005</v>
      </c>
      <c r="BA120" s="96">
        <v>562392.6</v>
      </c>
      <c r="BB120" s="96">
        <v>301719.18928474392</v>
      </c>
      <c r="BC120" s="96">
        <v>4847029</v>
      </c>
      <c r="BI120">
        <v>2015</v>
      </c>
      <c r="BJ120">
        <v>9</v>
      </c>
      <c r="BK120" t="s">
        <v>615</v>
      </c>
      <c r="BL120" s="3">
        <v>42248</v>
      </c>
      <c r="BM120" s="96">
        <v>368587.62000000011</v>
      </c>
      <c r="BN120" s="96">
        <v>368570.8200000003</v>
      </c>
      <c r="BO120" s="96">
        <v>348199.12000000011</v>
      </c>
      <c r="BP120" s="96">
        <v>83353.900000000023</v>
      </c>
      <c r="BQ120" s="96">
        <v>15756.600000000006</v>
      </c>
      <c r="BR120" s="96">
        <v>373.5</v>
      </c>
      <c r="BS120" s="96">
        <v>52183.5</v>
      </c>
      <c r="BT120" s="96">
        <v>15040.299999999988</v>
      </c>
      <c r="BU120" s="96">
        <v>153460.21999999997</v>
      </c>
      <c r="BV120" s="96">
        <v>55560.799999999988</v>
      </c>
      <c r="BW120" s="96">
        <v>1702.5</v>
      </c>
      <c r="BX120" s="96">
        <v>54121.700000000012</v>
      </c>
      <c r="BY120" s="96">
        <v>20371.700000000012</v>
      </c>
      <c r="BZ120" s="96">
        <v>5071.7999999999956</v>
      </c>
      <c r="CA120" s="96">
        <v>1256.2999999999993</v>
      </c>
      <c r="CB120" s="96">
        <v>14043.600000000006</v>
      </c>
      <c r="CC120" s="96">
        <v>16.799999999999955</v>
      </c>
      <c r="CD120" s="96">
        <v>545118.89999999991</v>
      </c>
      <c r="CE120" s="96">
        <v>504051.40000000037</v>
      </c>
      <c r="CF120" s="96">
        <v>151371.39999999991</v>
      </c>
      <c r="CG120" s="96">
        <v>126784.39999999991</v>
      </c>
      <c r="CH120" s="96">
        <v>24587</v>
      </c>
      <c r="CI120" s="96">
        <v>15372.300000000003</v>
      </c>
      <c r="CJ120" s="96">
        <v>182469.30000000005</v>
      </c>
      <c r="CK120" s="96">
        <v>62741.999999999942</v>
      </c>
      <c r="CL120" s="96">
        <v>119157.29999999993</v>
      </c>
      <c r="CM120" s="96">
        <v>282.10000000000036</v>
      </c>
      <c r="CN120" s="96">
        <v>287.89999999999964</v>
      </c>
      <c r="CO120" s="96">
        <v>154838.39999999997</v>
      </c>
      <c r="CP120" s="96">
        <v>115653</v>
      </c>
      <c r="CQ120" s="96">
        <v>39185.399999999994</v>
      </c>
      <c r="CR120" s="96">
        <v>41067.5</v>
      </c>
      <c r="CS120" s="96">
        <v>5233.8000000000029</v>
      </c>
      <c r="CT120" s="96">
        <v>35833.699999999983</v>
      </c>
      <c r="CU120" s="96">
        <v>201.80000000000018</v>
      </c>
      <c r="CV120" s="96">
        <v>20549.200000000012</v>
      </c>
      <c r="CW120" s="96">
        <v>0</v>
      </c>
      <c r="CX120" s="96">
        <v>15082.700000000012</v>
      </c>
      <c r="CY120" s="96">
        <v>0</v>
      </c>
      <c r="CZ120" s="96">
        <v>0</v>
      </c>
      <c r="DA120" s="96">
        <v>-21692.879999999423</v>
      </c>
      <c r="DB120" s="96">
        <v>-135480.58000000007</v>
      </c>
      <c r="DC120" s="96">
        <v>-176531.2799999998</v>
      </c>
      <c r="DD120" s="96">
        <v>-0.58508469000000041</v>
      </c>
      <c r="DE120" s="96">
        <v>-0.17999999993480742</v>
      </c>
      <c r="DF120" s="96">
        <v>176531.09999999986</v>
      </c>
      <c r="DG120" s="96">
        <v>168040.50000000006</v>
      </c>
      <c r="DH120" s="96">
        <v>8490.5999999999767</v>
      </c>
    </row>
    <row r="121" spans="2:112" x14ac:dyDescent="0.25">
      <c r="B121">
        <v>2015</v>
      </c>
      <c r="C121">
        <v>10</v>
      </c>
      <c r="D121" t="s">
        <v>616</v>
      </c>
      <c r="E121" s="3">
        <v>42278</v>
      </c>
      <c r="F121" s="96">
        <v>3241326.3</v>
      </c>
      <c r="G121" s="96">
        <v>3240406.8</v>
      </c>
      <c r="H121" s="96">
        <v>2989926.3</v>
      </c>
      <c r="I121" s="96">
        <v>822352.3</v>
      </c>
      <c r="J121" s="96">
        <v>139425.29999999999</v>
      </c>
      <c r="K121" s="96">
        <v>3726.8</v>
      </c>
      <c r="L121" s="96">
        <v>516788.5</v>
      </c>
      <c r="M121" s="96">
        <v>162411.70000000001</v>
      </c>
      <c r="N121" s="96">
        <v>951787.5</v>
      </c>
      <c r="O121" s="96">
        <v>568965.4</v>
      </c>
      <c r="P121" s="96">
        <v>18037</v>
      </c>
      <c r="Q121" s="96">
        <v>628784.1</v>
      </c>
      <c r="R121" s="96">
        <v>250480.5</v>
      </c>
      <c r="S121" s="96">
        <v>52861.9</v>
      </c>
      <c r="T121" s="96">
        <v>27655.1</v>
      </c>
      <c r="U121" s="96">
        <v>169963.5</v>
      </c>
      <c r="V121" s="96">
        <v>919.5</v>
      </c>
      <c r="W121" s="96">
        <v>4589188.9000000004</v>
      </c>
      <c r="X121" s="96">
        <v>4217995.5</v>
      </c>
      <c r="Y121" s="96">
        <v>1657096.2</v>
      </c>
      <c r="Z121" s="96">
        <v>1372058.9</v>
      </c>
      <c r="AA121" s="96">
        <v>285037.3</v>
      </c>
      <c r="AB121" s="96">
        <v>135464.9</v>
      </c>
      <c r="AC121" s="96">
        <v>1779724</v>
      </c>
      <c r="AD121" s="96">
        <v>608523.4</v>
      </c>
      <c r="AE121" s="96">
        <v>1161066</v>
      </c>
      <c r="AF121" s="96">
        <v>5057.1000000000004</v>
      </c>
      <c r="AG121" s="96">
        <v>5077.5</v>
      </c>
      <c r="AH121" s="96">
        <v>645710.4</v>
      </c>
      <c r="AI121" s="96">
        <v>516531.4</v>
      </c>
      <c r="AJ121" s="96">
        <v>129179</v>
      </c>
      <c r="AK121" s="96">
        <v>367316.3</v>
      </c>
      <c r="AL121" s="96">
        <v>51354.1</v>
      </c>
      <c r="AM121" s="96">
        <v>315962.2</v>
      </c>
      <c r="AN121" s="96">
        <v>9032.2999999999993</v>
      </c>
      <c r="AO121" s="96">
        <v>219831.5</v>
      </c>
      <c r="AP121" s="96">
        <v>0</v>
      </c>
      <c r="AQ121" s="96">
        <v>87098.4</v>
      </c>
      <c r="AR121" s="96">
        <v>0</v>
      </c>
      <c r="AS121" s="96">
        <v>3877.1</v>
      </c>
      <c r="AT121" s="96">
        <v>-702152.20000000065</v>
      </c>
      <c r="AU121" s="96">
        <v>-977588.70000000019</v>
      </c>
      <c r="AV121" s="96">
        <v>-1347862.6000000006</v>
      </c>
      <c r="AW121" s="96">
        <v>-4.4672750299999997</v>
      </c>
      <c r="AX121" s="96">
        <v>0.19999999948777258</v>
      </c>
      <c r="AY121" s="96">
        <v>1347862.8</v>
      </c>
      <c r="AZ121" s="96">
        <v>784470.6</v>
      </c>
      <c r="BA121" s="96">
        <v>563392.19999999995</v>
      </c>
      <c r="BB121" s="96">
        <v>301719.18920335663</v>
      </c>
      <c r="BC121" s="96">
        <v>4850933</v>
      </c>
      <c r="BE121" s="26">
        <v>6219817.6969947154</v>
      </c>
      <c r="BI121">
        <v>2015</v>
      </c>
      <c r="BJ121">
        <v>10</v>
      </c>
      <c r="BK121" t="s">
        <v>616</v>
      </c>
      <c r="BL121" s="3">
        <v>42278</v>
      </c>
      <c r="BM121" s="96">
        <v>319429.79999999981</v>
      </c>
      <c r="BN121" s="96">
        <v>319369.19999999972</v>
      </c>
      <c r="BO121" s="96">
        <v>285723.19999999972</v>
      </c>
      <c r="BP121" s="96">
        <v>95158.5</v>
      </c>
      <c r="BQ121" s="96">
        <v>16776.999999999985</v>
      </c>
      <c r="BR121" s="96">
        <v>413.60000000000036</v>
      </c>
      <c r="BS121" s="96">
        <v>58636.599999999977</v>
      </c>
      <c r="BT121" s="96">
        <v>19331.300000000017</v>
      </c>
      <c r="BU121" s="96">
        <v>76110.5</v>
      </c>
      <c r="BV121" s="96">
        <v>54559.200000000012</v>
      </c>
      <c r="BW121" s="96">
        <v>1585.7999999999993</v>
      </c>
      <c r="BX121" s="96">
        <v>58309.199999999953</v>
      </c>
      <c r="BY121" s="96">
        <v>33646</v>
      </c>
      <c r="BZ121" s="96">
        <v>5091.3000000000029</v>
      </c>
      <c r="CA121" s="96">
        <v>1874.2999999999993</v>
      </c>
      <c r="CB121" s="96">
        <v>26680.399999999994</v>
      </c>
      <c r="CC121" s="96">
        <v>60.600000000000023</v>
      </c>
      <c r="CD121" s="96">
        <v>438194.10000000056</v>
      </c>
      <c r="CE121" s="96">
        <v>411903.29999999981</v>
      </c>
      <c r="CF121" s="96">
        <v>153981</v>
      </c>
      <c r="CG121" s="96">
        <v>126640</v>
      </c>
      <c r="CH121" s="96">
        <v>27341</v>
      </c>
      <c r="CI121" s="96">
        <v>17178.099999999991</v>
      </c>
      <c r="CJ121" s="96">
        <v>187803</v>
      </c>
      <c r="CK121" s="96">
        <v>64539.20000000007</v>
      </c>
      <c r="CL121" s="96">
        <v>122604.30000000005</v>
      </c>
      <c r="CM121" s="96">
        <v>659.5</v>
      </c>
      <c r="CN121" s="96">
        <v>0</v>
      </c>
      <c r="CO121" s="96">
        <v>52941.20000000007</v>
      </c>
      <c r="CP121" s="96">
        <v>36923.200000000012</v>
      </c>
      <c r="CQ121" s="96">
        <v>16018</v>
      </c>
      <c r="CR121" s="96">
        <v>26290.799999999988</v>
      </c>
      <c r="CS121" s="96">
        <v>7454.1999999999971</v>
      </c>
      <c r="CT121" s="96">
        <v>18836.600000000035</v>
      </c>
      <c r="CU121" s="96">
        <v>3351.2999999999993</v>
      </c>
      <c r="CV121" s="96">
        <v>14198</v>
      </c>
      <c r="CW121" s="96">
        <v>0</v>
      </c>
      <c r="CX121" s="96">
        <v>1287.2999999999884</v>
      </c>
      <c r="CY121" s="96">
        <v>0</v>
      </c>
      <c r="CZ121" s="96">
        <v>0</v>
      </c>
      <c r="DA121" s="96">
        <v>-65823.100000001024</v>
      </c>
      <c r="DB121" s="96">
        <v>-92534.100000000093</v>
      </c>
      <c r="DC121" s="96">
        <v>-118764.30000000075</v>
      </c>
      <c r="DD121" s="96">
        <v>-0.3936252799999993</v>
      </c>
      <c r="DE121" s="96">
        <v>9.9999999394640326E-2</v>
      </c>
      <c r="DF121" s="96">
        <v>118764.40000000014</v>
      </c>
      <c r="DG121" s="96">
        <v>117764.79999999993</v>
      </c>
      <c r="DH121" s="96">
        <v>999.59999999997672</v>
      </c>
    </row>
    <row r="122" spans="2:112" x14ac:dyDescent="0.25">
      <c r="B122">
        <v>2015</v>
      </c>
      <c r="C122">
        <v>11</v>
      </c>
      <c r="D122" t="s">
        <v>617</v>
      </c>
      <c r="E122" s="3">
        <v>42309</v>
      </c>
      <c r="F122" s="96">
        <v>3557119.4</v>
      </c>
      <c r="G122" s="96">
        <v>3556151.2</v>
      </c>
      <c r="H122" s="96">
        <v>3289099.3</v>
      </c>
      <c r="I122" s="96">
        <v>927935</v>
      </c>
      <c r="J122" s="96">
        <v>157557.20000000001</v>
      </c>
      <c r="K122" s="96">
        <v>4099.2</v>
      </c>
      <c r="L122" s="96">
        <v>580999.80000000005</v>
      </c>
      <c r="M122" s="96">
        <v>185278.8</v>
      </c>
      <c r="N122" s="96">
        <v>1026783.5</v>
      </c>
      <c r="O122" s="96">
        <v>624435.80000000005</v>
      </c>
      <c r="P122" s="96">
        <v>19827.400000000001</v>
      </c>
      <c r="Q122" s="96">
        <v>690117.6</v>
      </c>
      <c r="R122" s="96">
        <v>267051.90000000002</v>
      </c>
      <c r="S122" s="96">
        <v>58206.5</v>
      </c>
      <c r="T122" s="96">
        <v>29058.9</v>
      </c>
      <c r="U122" s="96">
        <v>179786.5</v>
      </c>
      <c r="V122" s="96">
        <v>968.2</v>
      </c>
      <c r="W122" s="96">
        <v>5003474.5999999996</v>
      </c>
      <c r="X122" s="96">
        <v>4604528.0999999996</v>
      </c>
      <c r="Y122" s="96">
        <v>1812970.3</v>
      </c>
      <c r="Z122" s="96">
        <v>1496812.3</v>
      </c>
      <c r="AA122" s="96">
        <v>316158</v>
      </c>
      <c r="AB122" s="96">
        <v>152829.4</v>
      </c>
      <c r="AC122" s="96">
        <v>1952978.2</v>
      </c>
      <c r="AD122" s="96">
        <v>676670.8</v>
      </c>
      <c r="AE122" s="96">
        <v>1265431.7</v>
      </c>
      <c r="AF122" s="96">
        <v>5277.8</v>
      </c>
      <c r="AG122" s="96">
        <v>5597.9</v>
      </c>
      <c r="AH122" s="96">
        <v>685750.2</v>
      </c>
      <c r="AI122" s="96">
        <v>545386</v>
      </c>
      <c r="AJ122" s="96">
        <v>140364.20000000001</v>
      </c>
      <c r="AK122" s="96">
        <v>395069.4</v>
      </c>
      <c r="AL122" s="96">
        <v>61062.5</v>
      </c>
      <c r="AM122" s="96">
        <v>334006.90000000002</v>
      </c>
      <c r="AN122" s="96">
        <v>10684</v>
      </c>
      <c r="AO122" s="96">
        <v>234507</v>
      </c>
      <c r="AP122" s="96">
        <v>0</v>
      </c>
      <c r="AQ122" s="96">
        <v>88815.9</v>
      </c>
      <c r="AR122" s="96">
        <v>0</v>
      </c>
      <c r="AS122" s="96">
        <v>3877.1</v>
      </c>
      <c r="AT122" s="96">
        <v>-760604.99999999953</v>
      </c>
      <c r="AU122" s="96">
        <v>-1048376.8999999994</v>
      </c>
      <c r="AV122" s="96">
        <v>-1446355.1999999997</v>
      </c>
      <c r="AW122" s="96">
        <v>-4.7937130000000003</v>
      </c>
      <c r="AX122" s="96">
        <v>0.1000000003259629</v>
      </c>
      <c r="AY122" s="96">
        <v>1446355.3</v>
      </c>
      <c r="AZ122" s="96">
        <v>880146.5</v>
      </c>
      <c r="BA122" s="96">
        <v>566208.80000000005</v>
      </c>
      <c r="BB122" s="96">
        <v>301719.18927979202</v>
      </c>
      <c r="BC122" s="96">
        <v>4856799</v>
      </c>
      <c r="BI122">
        <v>2015</v>
      </c>
      <c r="BJ122">
        <v>11</v>
      </c>
      <c r="BK122" t="s">
        <v>617</v>
      </c>
      <c r="BL122" s="3">
        <v>42309</v>
      </c>
      <c r="BM122" s="96">
        <v>315793.10000000009</v>
      </c>
      <c r="BN122" s="96">
        <v>315744.40000000037</v>
      </c>
      <c r="BO122" s="96">
        <v>299173</v>
      </c>
      <c r="BP122" s="96">
        <v>105582.69999999995</v>
      </c>
      <c r="BQ122" s="96">
        <v>18131.900000000023</v>
      </c>
      <c r="BR122" s="96">
        <v>372.39999999999964</v>
      </c>
      <c r="BS122" s="96">
        <v>64211.300000000047</v>
      </c>
      <c r="BT122" s="96">
        <v>22867.099999999977</v>
      </c>
      <c r="BU122" s="96">
        <v>74996</v>
      </c>
      <c r="BV122" s="96">
        <v>55470.400000000023</v>
      </c>
      <c r="BW122" s="96">
        <v>1790.4000000000015</v>
      </c>
      <c r="BX122" s="96">
        <v>61333.5</v>
      </c>
      <c r="BY122" s="96">
        <v>16571.400000000023</v>
      </c>
      <c r="BZ122" s="96">
        <v>5344.5999999999985</v>
      </c>
      <c r="CA122" s="96">
        <v>1403.8000000000029</v>
      </c>
      <c r="CB122" s="96">
        <v>9823</v>
      </c>
      <c r="CC122" s="96">
        <v>48.700000000000045</v>
      </c>
      <c r="CD122" s="96">
        <v>414285.69999999925</v>
      </c>
      <c r="CE122" s="96">
        <v>386532.59999999963</v>
      </c>
      <c r="CF122" s="96">
        <v>155874.10000000009</v>
      </c>
      <c r="CG122" s="96">
        <v>124753.40000000014</v>
      </c>
      <c r="CH122" s="96">
        <v>31120.700000000012</v>
      </c>
      <c r="CI122" s="96">
        <v>17364.5</v>
      </c>
      <c r="CJ122" s="96">
        <v>173254.19999999995</v>
      </c>
      <c r="CK122" s="96">
        <v>68147.400000000023</v>
      </c>
      <c r="CL122" s="96">
        <v>104365.69999999995</v>
      </c>
      <c r="CM122" s="96">
        <v>220.69999999999982</v>
      </c>
      <c r="CN122" s="96">
        <v>520.39999999999964</v>
      </c>
      <c r="CO122" s="96">
        <v>40039.79999999993</v>
      </c>
      <c r="CP122" s="96">
        <v>28854.599999999977</v>
      </c>
      <c r="CQ122" s="96">
        <v>11185.200000000012</v>
      </c>
      <c r="CR122" s="96">
        <v>27753.100000000035</v>
      </c>
      <c r="CS122" s="96">
        <v>9708.4000000000015</v>
      </c>
      <c r="CT122" s="96">
        <v>18044.700000000012</v>
      </c>
      <c r="CU122" s="96">
        <v>1651.7000000000007</v>
      </c>
      <c r="CV122" s="96">
        <v>14675.5</v>
      </c>
      <c r="CW122" s="96">
        <v>0</v>
      </c>
      <c r="CX122" s="96">
        <v>1717.5</v>
      </c>
      <c r="CY122" s="96">
        <v>0</v>
      </c>
      <c r="CZ122" s="96">
        <v>0</v>
      </c>
      <c r="DA122" s="96">
        <v>-58452.799999998882</v>
      </c>
      <c r="DB122" s="96">
        <v>-70788.199999999255</v>
      </c>
      <c r="DC122" s="96">
        <v>-98492.599999999162</v>
      </c>
      <c r="DD122" s="96">
        <v>-0.32643797000000063</v>
      </c>
      <c r="DE122" s="96">
        <v>-9.9999999161809683E-2</v>
      </c>
      <c r="DF122" s="96">
        <v>98492.5</v>
      </c>
      <c r="DG122" s="96">
        <v>95675.900000000023</v>
      </c>
      <c r="DH122" s="96">
        <v>2816.6000000000931</v>
      </c>
    </row>
    <row r="123" spans="2:112" x14ac:dyDescent="0.25">
      <c r="B123">
        <v>2015</v>
      </c>
      <c r="C123">
        <v>12</v>
      </c>
      <c r="D123" t="s">
        <v>618</v>
      </c>
      <c r="E123" s="3">
        <v>42339</v>
      </c>
      <c r="F123" s="96">
        <v>4180896.5</v>
      </c>
      <c r="G123" s="96">
        <v>4180153.3</v>
      </c>
      <c r="H123" s="96">
        <v>3861913.1</v>
      </c>
      <c r="I123" s="96">
        <v>1017725.2</v>
      </c>
      <c r="J123" s="96">
        <v>174568.2</v>
      </c>
      <c r="K123" s="96">
        <v>4468</v>
      </c>
      <c r="L123" s="96">
        <v>635579.69999999995</v>
      </c>
      <c r="M123" s="96">
        <v>203109.3</v>
      </c>
      <c r="N123" s="96">
        <v>1247308.3999999999</v>
      </c>
      <c r="O123" s="96">
        <v>700495.1</v>
      </c>
      <c r="P123" s="96">
        <v>21480.7</v>
      </c>
      <c r="Q123" s="96">
        <v>874903.7</v>
      </c>
      <c r="R123" s="96">
        <v>318240.2</v>
      </c>
      <c r="S123" s="96">
        <v>63458.3</v>
      </c>
      <c r="T123" s="96">
        <v>51183.8</v>
      </c>
      <c r="U123" s="96">
        <v>203598.1</v>
      </c>
      <c r="V123" s="96">
        <v>743.2</v>
      </c>
      <c r="W123" s="96">
        <v>5847059.7000000002</v>
      </c>
      <c r="X123" s="96">
        <v>5317321.3</v>
      </c>
      <c r="Y123" s="96">
        <v>2113306.7999999998</v>
      </c>
      <c r="Z123" s="96">
        <v>1756916.4</v>
      </c>
      <c r="AA123" s="96">
        <v>356390.40000000002</v>
      </c>
      <c r="AB123" s="96">
        <v>193529.60000000001</v>
      </c>
      <c r="AC123" s="96">
        <v>2210524.7000000002</v>
      </c>
      <c r="AD123" s="96">
        <v>794760.8</v>
      </c>
      <c r="AE123" s="96">
        <v>1398992.7</v>
      </c>
      <c r="AF123" s="96">
        <v>5740</v>
      </c>
      <c r="AG123" s="96">
        <v>11031.2</v>
      </c>
      <c r="AH123" s="96">
        <v>799960.2</v>
      </c>
      <c r="AI123" s="96">
        <v>657218.5</v>
      </c>
      <c r="AJ123" s="96">
        <v>142741.70000000001</v>
      </c>
      <c r="AK123" s="96">
        <v>525861.30000000005</v>
      </c>
      <c r="AL123" s="96">
        <v>97573.4</v>
      </c>
      <c r="AM123" s="96">
        <v>428287.9</v>
      </c>
      <c r="AN123" s="96">
        <v>17506.900000000001</v>
      </c>
      <c r="AO123" s="96">
        <v>315576.90000000002</v>
      </c>
      <c r="AP123" s="96">
        <v>0</v>
      </c>
      <c r="AQ123" s="96">
        <v>95204.1</v>
      </c>
      <c r="AR123" s="96">
        <v>0</v>
      </c>
      <c r="AS123" s="96">
        <v>3877.1</v>
      </c>
      <c r="AT123" s="96">
        <v>-866203</v>
      </c>
      <c r="AU123" s="96">
        <v>-1137168</v>
      </c>
      <c r="AV123" s="96">
        <v>-1666163.2000000002</v>
      </c>
      <c r="AW123" s="96">
        <v>-5.5222314700000004</v>
      </c>
      <c r="AX123" s="96">
        <v>7.0968994870781898E-2</v>
      </c>
      <c r="AY123" s="96">
        <v>1666163.2709689951</v>
      </c>
      <c r="AZ123" s="96">
        <v>1063074.5714398602</v>
      </c>
      <c r="BA123" s="96">
        <v>603088.69952913478</v>
      </c>
      <c r="BB123" s="96">
        <v>301719.18889158772</v>
      </c>
      <c r="BC123" s="96">
        <v>4861561</v>
      </c>
      <c r="BI123">
        <v>2015</v>
      </c>
      <c r="BJ123">
        <v>12</v>
      </c>
      <c r="BK123" t="s">
        <v>618</v>
      </c>
      <c r="BL123" s="3">
        <v>42339</v>
      </c>
      <c r="BM123" s="96">
        <v>623777.10000000009</v>
      </c>
      <c r="BN123" s="96">
        <v>624002.09999999963</v>
      </c>
      <c r="BO123" s="96">
        <v>572813.80000000028</v>
      </c>
      <c r="BP123" s="96">
        <v>89790.199999999953</v>
      </c>
      <c r="BQ123" s="96">
        <v>17011</v>
      </c>
      <c r="BR123" s="96">
        <v>368.80000000000018</v>
      </c>
      <c r="BS123" s="96">
        <v>54579.899999999907</v>
      </c>
      <c r="BT123" s="96">
        <v>17830.5</v>
      </c>
      <c r="BU123" s="96">
        <v>220524.89999999991</v>
      </c>
      <c r="BV123" s="96">
        <v>76059.29999999993</v>
      </c>
      <c r="BW123" s="96">
        <v>1653.2999999999993</v>
      </c>
      <c r="BX123" s="96">
        <v>184786.09999999998</v>
      </c>
      <c r="BY123" s="96">
        <v>51188.299999999988</v>
      </c>
      <c r="BZ123" s="96">
        <v>5251.8000000000029</v>
      </c>
      <c r="CA123" s="96">
        <v>22124.9</v>
      </c>
      <c r="CB123" s="96">
        <v>23811.600000000006</v>
      </c>
      <c r="CC123" s="96">
        <v>-225</v>
      </c>
      <c r="CD123" s="96">
        <v>843585.10000000056</v>
      </c>
      <c r="CE123" s="96">
        <v>712793.20000000019</v>
      </c>
      <c r="CF123" s="96">
        <v>300336.49999999977</v>
      </c>
      <c r="CG123" s="96">
        <v>260104.09999999986</v>
      </c>
      <c r="CH123" s="96">
        <v>40232.400000000023</v>
      </c>
      <c r="CI123" s="96">
        <v>40700.200000000012</v>
      </c>
      <c r="CJ123" s="96">
        <v>257546.50000000023</v>
      </c>
      <c r="CK123" s="96">
        <v>118090</v>
      </c>
      <c r="CL123" s="96">
        <v>133561</v>
      </c>
      <c r="CM123" s="96">
        <v>462.19999999999982</v>
      </c>
      <c r="CN123" s="96">
        <v>5433.3000000000011</v>
      </c>
      <c r="CO123" s="96">
        <v>114210</v>
      </c>
      <c r="CP123" s="96">
        <v>111832.5</v>
      </c>
      <c r="CQ123" s="96">
        <v>2377.5</v>
      </c>
      <c r="CR123" s="96">
        <v>130791.90000000002</v>
      </c>
      <c r="CS123" s="96">
        <v>36510.899999999994</v>
      </c>
      <c r="CT123" s="96">
        <v>94281</v>
      </c>
      <c r="CU123" s="96">
        <v>6822.9000000000015</v>
      </c>
      <c r="CV123" s="96">
        <v>81069.900000000023</v>
      </c>
      <c r="CW123" s="96">
        <v>0</v>
      </c>
      <c r="CX123" s="96">
        <v>6388.2000000000116</v>
      </c>
      <c r="CY123" s="96">
        <v>0</v>
      </c>
      <c r="CZ123" s="96">
        <v>0</v>
      </c>
      <c r="DA123" s="96">
        <v>-105598.00000000047</v>
      </c>
      <c r="DB123" s="96">
        <v>-88791.100000000559</v>
      </c>
      <c r="DC123" s="96">
        <v>-219808.00000000047</v>
      </c>
      <c r="DD123" s="96">
        <v>-0.72851847000000003</v>
      </c>
      <c r="DE123" s="96">
        <v>-2.9031005455181003E-2</v>
      </c>
      <c r="DF123" s="96">
        <v>219807.97096899501</v>
      </c>
      <c r="DG123" s="96">
        <v>182928.07143986016</v>
      </c>
      <c r="DH123" s="96">
        <v>36879.899529134738</v>
      </c>
    </row>
    <row r="124" spans="2:112" x14ac:dyDescent="0.25">
      <c r="B124">
        <v>2016</v>
      </c>
      <c r="C124">
        <v>1</v>
      </c>
      <c r="D124" t="s">
        <v>619</v>
      </c>
      <c r="E124" s="3">
        <v>42370</v>
      </c>
      <c r="F124" s="96">
        <v>330874.09999999998</v>
      </c>
      <c r="G124" s="96">
        <v>326394.7</v>
      </c>
      <c r="H124" s="96">
        <v>317229.2</v>
      </c>
      <c r="I124" s="96">
        <v>78950.3</v>
      </c>
      <c r="J124" s="96">
        <v>13498.9</v>
      </c>
      <c r="K124" s="96">
        <v>342</v>
      </c>
      <c r="L124" s="96">
        <v>48837.9</v>
      </c>
      <c r="M124" s="96">
        <v>16271.5</v>
      </c>
      <c r="N124" s="96">
        <v>87391.4</v>
      </c>
      <c r="O124" s="96">
        <v>75720.100000000006</v>
      </c>
      <c r="P124" s="96">
        <v>3428.2</v>
      </c>
      <c r="Q124" s="96">
        <v>71739.199999999997</v>
      </c>
      <c r="R124" s="96">
        <v>9165.5</v>
      </c>
      <c r="S124" s="96">
        <v>6764.1</v>
      </c>
      <c r="T124" s="96">
        <v>2033.5</v>
      </c>
      <c r="U124" s="96">
        <v>367.9</v>
      </c>
      <c r="V124" s="96">
        <v>4479.3999999999996</v>
      </c>
      <c r="W124" s="96">
        <v>525372.69999999995</v>
      </c>
      <c r="X124" s="96">
        <v>519051.7</v>
      </c>
      <c r="Y124" s="96">
        <v>260696.3</v>
      </c>
      <c r="Z124" s="96">
        <v>242032.9</v>
      </c>
      <c r="AA124" s="96">
        <v>18663.400000000001</v>
      </c>
      <c r="AB124" s="96">
        <v>2092</v>
      </c>
      <c r="AC124" s="96">
        <v>203274.8</v>
      </c>
      <c r="AD124" s="96">
        <v>56265.1</v>
      </c>
      <c r="AE124" s="96">
        <v>145393.60000000001</v>
      </c>
      <c r="AF124" s="96">
        <v>695.5</v>
      </c>
      <c r="AG124" s="96">
        <v>920.6</v>
      </c>
      <c r="AH124" s="96">
        <v>52988.6</v>
      </c>
      <c r="AI124" s="96">
        <v>31252.6</v>
      </c>
      <c r="AJ124" s="96">
        <v>21736</v>
      </c>
      <c r="AK124" s="96">
        <v>6321</v>
      </c>
      <c r="AL124" s="96">
        <v>2066.6</v>
      </c>
      <c r="AM124" s="96">
        <v>4254.3999999999996</v>
      </c>
      <c r="AN124" s="96">
        <v>0</v>
      </c>
      <c r="AO124" s="96">
        <v>3864.5</v>
      </c>
      <c r="AP124" s="96">
        <v>0</v>
      </c>
      <c r="AQ124" s="96">
        <v>389.9</v>
      </c>
      <c r="AR124" s="96">
        <v>0</v>
      </c>
      <c r="AS124" s="96">
        <v>0</v>
      </c>
      <c r="AT124" s="96">
        <v>-141510</v>
      </c>
      <c r="AU124" s="96">
        <v>-192657</v>
      </c>
      <c r="AV124" s="96">
        <v>-194498.59999999998</v>
      </c>
      <c r="AW124" s="96">
        <v>-0.60674086000000005</v>
      </c>
      <c r="AX124" s="96">
        <v>-9.9999999976716936E-2</v>
      </c>
      <c r="AY124" s="96">
        <v>194498.5</v>
      </c>
      <c r="AZ124" s="96">
        <v>193803.5</v>
      </c>
      <c r="BA124" s="96">
        <v>695</v>
      </c>
      <c r="BB124" s="96">
        <v>320562.88412815967</v>
      </c>
      <c r="BC124" s="96">
        <v>4865436</v>
      </c>
      <c r="BI124">
        <v>2016</v>
      </c>
      <c r="BJ124">
        <v>1</v>
      </c>
      <c r="BK124" t="s">
        <v>619</v>
      </c>
      <c r="BL124" s="3">
        <v>42370</v>
      </c>
      <c r="BM124" s="96">
        <v>330874.09999999998</v>
      </c>
      <c r="BN124" s="96">
        <v>326394.7</v>
      </c>
      <c r="BO124" s="96">
        <v>317229.2</v>
      </c>
      <c r="BP124" s="96">
        <v>78950.3</v>
      </c>
      <c r="BQ124" s="96">
        <v>13498.9</v>
      </c>
      <c r="BR124" s="96">
        <v>342</v>
      </c>
      <c r="BS124" s="96">
        <v>48837.9</v>
      </c>
      <c r="BT124" s="96">
        <v>16271.5</v>
      </c>
      <c r="BU124" s="96">
        <v>87391.4</v>
      </c>
      <c r="BV124" s="96">
        <v>75720.100000000006</v>
      </c>
      <c r="BW124" s="96">
        <v>3428.2</v>
      </c>
      <c r="BX124" s="96">
        <v>71739.199999999997</v>
      </c>
      <c r="BY124" s="96">
        <v>9165.5</v>
      </c>
      <c r="BZ124" s="96">
        <v>6764.1</v>
      </c>
      <c r="CA124" s="96">
        <v>2033.5</v>
      </c>
      <c r="CB124" s="96">
        <v>367.9</v>
      </c>
      <c r="CC124" s="96">
        <v>4479.3999999999996</v>
      </c>
      <c r="CD124" s="96">
        <v>525372.69999999995</v>
      </c>
      <c r="CE124" s="96">
        <v>519051.7</v>
      </c>
      <c r="CF124" s="96">
        <v>260696.3</v>
      </c>
      <c r="CG124" s="96">
        <v>242032.9</v>
      </c>
      <c r="CH124" s="96">
        <v>18663.400000000001</v>
      </c>
      <c r="CI124" s="96">
        <v>2092</v>
      </c>
      <c r="CJ124" s="96">
        <v>203274.8</v>
      </c>
      <c r="CK124" s="96">
        <v>56265.1</v>
      </c>
      <c r="CL124" s="96">
        <v>145393.60000000001</v>
      </c>
      <c r="CM124" s="96">
        <v>695.5</v>
      </c>
      <c r="CN124" s="96">
        <v>920.6</v>
      </c>
      <c r="CO124" s="96">
        <v>52988.6</v>
      </c>
      <c r="CP124" s="96">
        <v>31252.6</v>
      </c>
      <c r="CQ124" s="96">
        <v>21736</v>
      </c>
      <c r="CR124" s="96">
        <v>6321</v>
      </c>
      <c r="CS124" s="96">
        <v>2066.6</v>
      </c>
      <c r="CT124" s="96">
        <v>4254.3999999999996</v>
      </c>
      <c r="CU124" s="96">
        <v>0</v>
      </c>
      <c r="CV124" s="96">
        <v>3864.5</v>
      </c>
      <c r="CW124" s="96">
        <v>0</v>
      </c>
      <c r="CX124" s="96">
        <v>389.9</v>
      </c>
      <c r="CY124" s="96">
        <v>0</v>
      </c>
      <c r="CZ124" s="96">
        <v>0</v>
      </c>
      <c r="DA124" s="96">
        <v>-141510</v>
      </c>
      <c r="DB124" s="96">
        <v>-192657</v>
      </c>
      <c r="DC124" s="96">
        <v>-194498.59999999998</v>
      </c>
      <c r="DD124" s="96">
        <v>-0.60674086000000005</v>
      </c>
      <c r="DE124" s="96">
        <v>-9.9999999976716936E-2</v>
      </c>
      <c r="DF124" s="96">
        <v>194498.5</v>
      </c>
      <c r="DG124" s="96">
        <v>193803.5</v>
      </c>
      <c r="DH124" s="96">
        <v>695</v>
      </c>
    </row>
    <row r="125" spans="2:112" x14ac:dyDescent="0.25">
      <c r="B125">
        <v>2016</v>
      </c>
      <c r="C125">
        <v>2</v>
      </c>
      <c r="D125" t="s">
        <v>620</v>
      </c>
      <c r="E125" s="3">
        <v>42401</v>
      </c>
      <c r="F125" s="96">
        <v>630130.9</v>
      </c>
      <c r="G125" s="96">
        <v>625651.4</v>
      </c>
      <c r="H125" s="96">
        <v>593328.6</v>
      </c>
      <c r="I125" s="96">
        <v>158895.20000000001</v>
      </c>
      <c r="J125" s="96">
        <v>27315.4</v>
      </c>
      <c r="K125" s="96">
        <v>723.7</v>
      </c>
      <c r="L125" s="96">
        <v>98093.1</v>
      </c>
      <c r="M125" s="96">
        <v>32763</v>
      </c>
      <c r="N125" s="96">
        <v>151333.79999999999</v>
      </c>
      <c r="O125" s="96">
        <v>137350</v>
      </c>
      <c r="P125" s="96">
        <v>4307.8</v>
      </c>
      <c r="Q125" s="96">
        <v>141441.79999999999</v>
      </c>
      <c r="R125" s="96">
        <v>32322.800000000003</v>
      </c>
      <c r="S125" s="96">
        <v>11648.7</v>
      </c>
      <c r="T125" s="96">
        <v>6578</v>
      </c>
      <c r="U125" s="96">
        <v>14096.1</v>
      </c>
      <c r="V125" s="96">
        <v>4479.5</v>
      </c>
      <c r="W125" s="96">
        <v>939449.6</v>
      </c>
      <c r="X125" s="96">
        <v>877875.4</v>
      </c>
      <c r="Y125" s="96">
        <v>433017.5</v>
      </c>
      <c r="Z125" s="96">
        <v>365578.1</v>
      </c>
      <c r="AA125" s="96">
        <v>67439.399999999994</v>
      </c>
      <c r="AB125" s="96">
        <v>10750.3</v>
      </c>
      <c r="AC125" s="96">
        <v>374751.3</v>
      </c>
      <c r="AD125" s="96">
        <v>115063.5</v>
      </c>
      <c r="AE125" s="96">
        <v>257347.1</v>
      </c>
      <c r="AF125" s="96">
        <v>826.4</v>
      </c>
      <c r="AG125" s="96">
        <v>1514.3</v>
      </c>
      <c r="AH125" s="96">
        <v>59356.3</v>
      </c>
      <c r="AI125" s="96">
        <v>37459</v>
      </c>
      <c r="AJ125" s="96">
        <v>21897.3</v>
      </c>
      <c r="AK125" s="96">
        <v>59716.800000000003</v>
      </c>
      <c r="AL125" s="96">
        <v>5834.9</v>
      </c>
      <c r="AM125" s="96">
        <v>53881.9</v>
      </c>
      <c r="AN125" s="96">
        <v>1831.3</v>
      </c>
      <c r="AO125" s="96">
        <v>24618.6</v>
      </c>
      <c r="AP125" s="96">
        <v>0</v>
      </c>
      <c r="AQ125" s="96">
        <v>27432</v>
      </c>
      <c r="AR125" s="96">
        <v>0</v>
      </c>
      <c r="AS125" s="96">
        <v>1857.4</v>
      </c>
      <c r="AT125" s="96">
        <v>-249962.39999999991</v>
      </c>
      <c r="AU125" s="96">
        <v>-252224</v>
      </c>
      <c r="AV125" s="96">
        <v>-309318.69999999995</v>
      </c>
      <c r="AW125" s="96">
        <v>-0.96492363000000003</v>
      </c>
      <c r="AX125" s="96">
        <v>0.1000000000349246</v>
      </c>
      <c r="AY125" s="96">
        <v>309318.8</v>
      </c>
      <c r="AZ125" s="96">
        <v>307026.2</v>
      </c>
      <c r="BA125" s="96">
        <v>2292.6</v>
      </c>
      <c r="BB125" s="96">
        <v>320562.88226665143</v>
      </c>
      <c r="BC125" s="96">
        <v>4871248</v>
      </c>
      <c r="BI125">
        <v>2016</v>
      </c>
      <c r="BJ125">
        <v>2</v>
      </c>
      <c r="BK125" t="s">
        <v>620</v>
      </c>
      <c r="BL125" s="3">
        <v>42401</v>
      </c>
      <c r="BM125" s="96">
        <v>299256.80000000005</v>
      </c>
      <c r="BN125" s="96">
        <v>299256.7</v>
      </c>
      <c r="BO125" s="96">
        <v>276099.39999999997</v>
      </c>
      <c r="BP125" s="96">
        <v>79944.900000000009</v>
      </c>
      <c r="BQ125" s="96">
        <v>13816.500000000002</v>
      </c>
      <c r="BR125" s="96">
        <v>381.70000000000005</v>
      </c>
      <c r="BS125" s="96">
        <v>49255.200000000004</v>
      </c>
      <c r="BT125" s="96">
        <v>16491.5</v>
      </c>
      <c r="BU125" s="96">
        <v>63942.399999999994</v>
      </c>
      <c r="BV125" s="96">
        <v>61629.899999999994</v>
      </c>
      <c r="BW125" s="96">
        <v>879.60000000000036</v>
      </c>
      <c r="BX125" s="96">
        <v>69702.599999999991</v>
      </c>
      <c r="BY125" s="96">
        <v>23157.300000000003</v>
      </c>
      <c r="BZ125" s="96">
        <v>4884.6000000000004</v>
      </c>
      <c r="CA125" s="96">
        <v>4544.5</v>
      </c>
      <c r="CB125" s="96">
        <v>13728.2</v>
      </c>
      <c r="CC125" s="96">
        <v>0.1000000000003638</v>
      </c>
      <c r="CD125" s="96">
        <v>414076.9</v>
      </c>
      <c r="CE125" s="96">
        <v>358823.7</v>
      </c>
      <c r="CF125" s="96">
        <v>172321.2</v>
      </c>
      <c r="CG125" s="96">
        <v>123545.19999999998</v>
      </c>
      <c r="CH125" s="96">
        <v>48775.999999999993</v>
      </c>
      <c r="CI125" s="96">
        <v>8658.2999999999993</v>
      </c>
      <c r="CJ125" s="96">
        <v>171476.5</v>
      </c>
      <c r="CK125" s="96">
        <v>58798.400000000001</v>
      </c>
      <c r="CL125" s="96">
        <v>111953.5</v>
      </c>
      <c r="CM125" s="96">
        <v>130.89999999999998</v>
      </c>
      <c r="CN125" s="96">
        <v>593.69999999999993</v>
      </c>
      <c r="CO125" s="96">
        <v>6367.7000000000044</v>
      </c>
      <c r="CP125" s="96">
        <v>6206.4000000000015</v>
      </c>
      <c r="CQ125" s="96">
        <v>161.29999999999927</v>
      </c>
      <c r="CR125" s="96">
        <v>53395.8</v>
      </c>
      <c r="CS125" s="96">
        <v>3768.2999999999997</v>
      </c>
      <c r="CT125" s="96">
        <v>49627.5</v>
      </c>
      <c r="CU125" s="96">
        <v>1831.3</v>
      </c>
      <c r="CV125" s="96">
        <v>20754.099999999999</v>
      </c>
      <c r="CW125" s="96">
        <v>0</v>
      </c>
      <c r="CX125" s="96">
        <v>27042.1</v>
      </c>
      <c r="CY125" s="96">
        <v>0</v>
      </c>
      <c r="CZ125" s="96">
        <v>1857.4</v>
      </c>
      <c r="DA125" s="96">
        <v>-108452.39999999991</v>
      </c>
      <c r="DB125" s="96">
        <v>-59567</v>
      </c>
      <c r="DC125" s="96">
        <v>-114820.09999999998</v>
      </c>
      <c r="DD125" s="96">
        <v>-0.35818276999999998</v>
      </c>
      <c r="DE125" s="96">
        <v>0.20000000001164153</v>
      </c>
      <c r="DF125" s="96">
        <v>114820.29999999999</v>
      </c>
      <c r="DG125" s="96">
        <v>113222.70000000001</v>
      </c>
      <c r="DH125" s="96">
        <v>1597.6</v>
      </c>
    </row>
    <row r="126" spans="2:112" x14ac:dyDescent="0.25">
      <c r="B126">
        <v>2016</v>
      </c>
      <c r="C126">
        <v>3</v>
      </c>
      <c r="D126" t="s">
        <v>621</v>
      </c>
      <c r="E126" s="3">
        <v>42430</v>
      </c>
      <c r="F126" s="96">
        <v>1076806.3</v>
      </c>
      <c r="G126" s="96">
        <v>1072326.8</v>
      </c>
      <c r="H126" s="96">
        <v>1013261</v>
      </c>
      <c r="I126" s="96">
        <v>251047.4</v>
      </c>
      <c r="J126" s="96">
        <v>40863.800000000003</v>
      </c>
      <c r="K126" s="96">
        <v>1153.5999999999999</v>
      </c>
      <c r="L126" s="96">
        <v>153138</v>
      </c>
      <c r="M126" s="96">
        <v>55892</v>
      </c>
      <c r="N126" s="96">
        <v>348884.6</v>
      </c>
      <c r="O126" s="96">
        <v>201671.7</v>
      </c>
      <c r="P126" s="96">
        <v>5573.4</v>
      </c>
      <c r="Q126" s="96">
        <v>206083.9</v>
      </c>
      <c r="R126" s="96">
        <v>59065.8</v>
      </c>
      <c r="S126" s="96">
        <v>17347.2</v>
      </c>
      <c r="T126" s="96">
        <v>14467.1</v>
      </c>
      <c r="U126" s="96">
        <v>27251.5</v>
      </c>
      <c r="V126" s="96">
        <v>4479.5</v>
      </c>
      <c r="W126" s="96">
        <v>1466489.5</v>
      </c>
      <c r="X126" s="96">
        <v>1395403.7</v>
      </c>
      <c r="Y126" s="96">
        <v>590963.4</v>
      </c>
      <c r="Z126" s="96">
        <v>493427</v>
      </c>
      <c r="AA126" s="96">
        <v>97536.4</v>
      </c>
      <c r="AB126" s="96">
        <v>24244.2</v>
      </c>
      <c r="AC126" s="96">
        <v>542073.19999999995</v>
      </c>
      <c r="AD126" s="96">
        <v>174741.1</v>
      </c>
      <c r="AE126" s="96">
        <v>364886.3</v>
      </c>
      <c r="AF126" s="96">
        <v>931.5</v>
      </c>
      <c r="AG126" s="96">
        <v>1514.3</v>
      </c>
      <c r="AH126" s="96">
        <v>238122.9</v>
      </c>
      <c r="AI126" s="96">
        <v>169832.4</v>
      </c>
      <c r="AJ126" s="96">
        <v>68290.5</v>
      </c>
      <c r="AK126" s="96">
        <v>69228.399999999994</v>
      </c>
      <c r="AL126" s="96">
        <v>9009.5</v>
      </c>
      <c r="AM126" s="96">
        <v>60218.9</v>
      </c>
      <c r="AN126" s="96">
        <v>2055.1</v>
      </c>
      <c r="AO126" s="96">
        <v>26953.1</v>
      </c>
      <c r="AP126" s="96">
        <v>0</v>
      </c>
      <c r="AQ126" s="96">
        <v>31210.7</v>
      </c>
      <c r="AR126" s="96">
        <v>0</v>
      </c>
      <c r="AS126" s="96">
        <v>1857.4</v>
      </c>
      <c r="AT126" s="96">
        <v>-151560.30000000005</v>
      </c>
      <c r="AU126" s="96">
        <v>-323076.89999999991</v>
      </c>
      <c r="AV126" s="96">
        <v>-389683.19999999995</v>
      </c>
      <c r="AW126" s="96">
        <v>-1.21562171</v>
      </c>
      <c r="AX126" s="96">
        <v>0.1000000000349246</v>
      </c>
      <c r="AY126" s="96">
        <v>389683.3</v>
      </c>
      <c r="AZ126" s="96">
        <v>385964.6</v>
      </c>
      <c r="BA126" s="96">
        <v>3718.7</v>
      </c>
      <c r="BB126" s="96">
        <v>320562.88300412137</v>
      </c>
      <c r="BC126" s="96">
        <v>4876139</v>
      </c>
      <c r="BI126">
        <v>2016</v>
      </c>
      <c r="BJ126">
        <v>3</v>
      </c>
      <c r="BK126" t="s">
        <v>621</v>
      </c>
      <c r="BL126" s="3">
        <v>42430</v>
      </c>
      <c r="BM126" s="96">
        <v>446675.4</v>
      </c>
      <c r="BN126" s="96">
        <v>446675.4</v>
      </c>
      <c r="BO126" s="96">
        <v>419932.4</v>
      </c>
      <c r="BP126" s="96">
        <v>92152.199999999983</v>
      </c>
      <c r="BQ126" s="96">
        <v>13548.400000000001</v>
      </c>
      <c r="BR126" s="96">
        <v>429.89999999999986</v>
      </c>
      <c r="BS126" s="96">
        <v>55044.899999999994</v>
      </c>
      <c r="BT126" s="96">
        <v>23129</v>
      </c>
      <c r="BU126" s="96">
        <v>197550.8</v>
      </c>
      <c r="BV126" s="96">
        <v>64321.700000000012</v>
      </c>
      <c r="BW126" s="96">
        <v>1265.5999999999995</v>
      </c>
      <c r="BX126" s="96">
        <v>64642.100000000006</v>
      </c>
      <c r="BY126" s="96">
        <v>26743</v>
      </c>
      <c r="BZ126" s="96">
        <v>5698.5</v>
      </c>
      <c r="CA126" s="96">
        <v>7889.1</v>
      </c>
      <c r="CB126" s="96">
        <v>13155.4</v>
      </c>
      <c r="CC126" s="96">
        <v>0</v>
      </c>
      <c r="CD126" s="96">
        <v>527039.9</v>
      </c>
      <c r="CE126" s="96">
        <v>517528.29999999993</v>
      </c>
      <c r="CF126" s="96">
        <v>157945.90000000002</v>
      </c>
      <c r="CG126" s="96">
        <v>127848.90000000002</v>
      </c>
      <c r="CH126" s="96">
        <v>30097</v>
      </c>
      <c r="CI126" s="96">
        <v>13493.900000000001</v>
      </c>
      <c r="CJ126" s="96">
        <v>167321.89999999997</v>
      </c>
      <c r="CK126" s="96">
        <v>59677.600000000006</v>
      </c>
      <c r="CL126" s="96">
        <v>107539.19999999998</v>
      </c>
      <c r="CM126" s="96">
        <v>105.10000000000002</v>
      </c>
      <c r="CN126" s="96">
        <v>0</v>
      </c>
      <c r="CO126" s="96">
        <v>178766.59999999998</v>
      </c>
      <c r="CP126" s="96">
        <v>132373.4</v>
      </c>
      <c r="CQ126" s="96">
        <v>46393.2</v>
      </c>
      <c r="CR126" s="96">
        <v>9511.5999999999913</v>
      </c>
      <c r="CS126" s="96">
        <v>3174.6000000000004</v>
      </c>
      <c r="CT126" s="96">
        <v>6337</v>
      </c>
      <c r="CU126" s="96">
        <v>223.79999999999995</v>
      </c>
      <c r="CV126" s="96">
        <v>2334.5</v>
      </c>
      <c r="CW126" s="96">
        <v>0</v>
      </c>
      <c r="CX126" s="96">
        <v>3778.7000000000007</v>
      </c>
      <c r="CY126" s="96">
        <v>0</v>
      </c>
      <c r="CZ126" s="96">
        <v>0</v>
      </c>
      <c r="DA126" s="96">
        <v>98402.09999999986</v>
      </c>
      <c r="DB126" s="96">
        <v>-70852.899999999907</v>
      </c>
      <c r="DC126" s="96">
        <v>-80364.5</v>
      </c>
      <c r="DD126" s="96">
        <v>-0.25069807999999993</v>
      </c>
      <c r="DE126" s="96">
        <v>0</v>
      </c>
      <c r="DF126" s="96">
        <v>80364.5</v>
      </c>
      <c r="DG126" s="96">
        <v>78938.399999999965</v>
      </c>
      <c r="DH126" s="96">
        <v>1426.1</v>
      </c>
    </row>
    <row r="127" spans="2:112" x14ac:dyDescent="0.25">
      <c r="B127">
        <v>2016</v>
      </c>
      <c r="C127">
        <v>4</v>
      </c>
      <c r="D127" t="s">
        <v>622</v>
      </c>
      <c r="E127" s="3">
        <v>42461</v>
      </c>
      <c r="F127" s="96">
        <v>1413740.3</v>
      </c>
      <c r="G127" s="96">
        <v>1409260.8</v>
      </c>
      <c r="H127" s="96">
        <v>1328461.2</v>
      </c>
      <c r="I127" s="96">
        <v>344152.4</v>
      </c>
      <c r="J127" s="96">
        <v>54309.3</v>
      </c>
      <c r="K127" s="96">
        <v>1617.1</v>
      </c>
      <c r="L127" s="96">
        <v>209683.9</v>
      </c>
      <c r="M127" s="96">
        <v>78542.100000000006</v>
      </c>
      <c r="N127" s="96">
        <v>433230.9</v>
      </c>
      <c r="O127" s="96">
        <v>262724.59999999998</v>
      </c>
      <c r="P127" s="96">
        <v>10055.200000000001</v>
      </c>
      <c r="Q127" s="96">
        <v>278298.09999999998</v>
      </c>
      <c r="R127" s="96">
        <v>80799.600000000006</v>
      </c>
      <c r="S127" s="96">
        <v>22632.3</v>
      </c>
      <c r="T127" s="96">
        <v>28562.400000000001</v>
      </c>
      <c r="U127" s="96">
        <v>29604.9</v>
      </c>
      <c r="V127" s="96">
        <v>4479.5</v>
      </c>
      <c r="W127" s="96">
        <v>1909019.7</v>
      </c>
      <c r="X127" s="96">
        <v>1813689.8</v>
      </c>
      <c r="Y127" s="96">
        <v>745454.9</v>
      </c>
      <c r="Z127" s="96">
        <v>622024.9</v>
      </c>
      <c r="AA127" s="96">
        <v>123430</v>
      </c>
      <c r="AB127" s="96">
        <v>40972.9</v>
      </c>
      <c r="AC127" s="96">
        <v>732811.8</v>
      </c>
      <c r="AD127" s="96">
        <v>221375</v>
      </c>
      <c r="AE127" s="96">
        <v>506038.4</v>
      </c>
      <c r="AF127" s="96">
        <v>1446.7</v>
      </c>
      <c r="AG127" s="96">
        <v>3951.7</v>
      </c>
      <c r="AH127" s="96">
        <v>294450.2</v>
      </c>
      <c r="AI127" s="96">
        <v>207260.9</v>
      </c>
      <c r="AJ127" s="96">
        <v>87189.3</v>
      </c>
      <c r="AK127" s="96">
        <v>93472.5</v>
      </c>
      <c r="AL127" s="96">
        <v>14682.9</v>
      </c>
      <c r="AM127" s="96">
        <v>78789.600000000006</v>
      </c>
      <c r="AN127" s="96">
        <v>4152</v>
      </c>
      <c r="AO127" s="96">
        <v>40351.5</v>
      </c>
      <c r="AP127" s="96">
        <v>0</v>
      </c>
      <c r="AQ127" s="96">
        <v>34286.1</v>
      </c>
      <c r="AR127" s="96">
        <v>0</v>
      </c>
      <c r="AS127" s="96">
        <v>1857.4</v>
      </c>
      <c r="AT127" s="96">
        <v>-200829.19999999995</v>
      </c>
      <c r="AU127" s="96">
        <v>-404429</v>
      </c>
      <c r="AV127" s="96">
        <v>-495279.39999999991</v>
      </c>
      <c r="AW127" s="96">
        <v>-1.5450304100000001</v>
      </c>
      <c r="AX127" s="96">
        <v>-9.9999999918509275E-2</v>
      </c>
      <c r="AY127" s="96">
        <v>495279.3</v>
      </c>
      <c r="AZ127" s="96">
        <v>494154</v>
      </c>
      <c r="BA127" s="96">
        <v>1125.3</v>
      </c>
      <c r="BB127" s="96">
        <v>320562.88134807645</v>
      </c>
      <c r="BC127" s="96">
        <v>4881713</v>
      </c>
      <c r="BI127">
        <v>2016</v>
      </c>
      <c r="BJ127">
        <v>4</v>
      </c>
      <c r="BK127" t="s">
        <v>622</v>
      </c>
      <c r="BL127" s="3">
        <v>42461</v>
      </c>
      <c r="BM127" s="96">
        <v>336934</v>
      </c>
      <c r="BN127" s="96">
        <v>336934</v>
      </c>
      <c r="BO127" s="96">
        <v>315200.19999999995</v>
      </c>
      <c r="BP127" s="96">
        <v>93105.000000000029</v>
      </c>
      <c r="BQ127" s="96">
        <v>13445.5</v>
      </c>
      <c r="BR127" s="96">
        <v>463.5</v>
      </c>
      <c r="BS127" s="96">
        <v>56545.899999999994</v>
      </c>
      <c r="BT127" s="96">
        <v>22650.100000000006</v>
      </c>
      <c r="BU127" s="96">
        <v>84346.300000000047</v>
      </c>
      <c r="BV127" s="96">
        <v>61052.899999999965</v>
      </c>
      <c r="BW127" s="96">
        <v>4481.8000000000011</v>
      </c>
      <c r="BX127" s="96">
        <v>72214.199999999983</v>
      </c>
      <c r="BY127" s="96">
        <v>21733.800000000003</v>
      </c>
      <c r="BZ127" s="96">
        <v>5285.0999999999985</v>
      </c>
      <c r="CA127" s="96">
        <v>14095.300000000001</v>
      </c>
      <c r="CB127" s="96">
        <v>2353.4000000000015</v>
      </c>
      <c r="CC127" s="96">
        <v>0</v>
      </c>
      <c r="CD127" s="96">
        <v>442530.19999999995</v>
      </c>
      <c r="CE127" s="96">
        <v>418286.10000000009</v>
      </c>
      <c r="CF127" s="96">
        <v>154491.5</v>
      </c>
      <c r="CG127" s="96">
        <v>128597.90000000002</v>
      </c>
      <c r="CH127" s="96">
        <v>25893.600000000006</v>
      </c>
      <c r="CI127" s="96">
        <v>16728.7</v>
      </c>
      <c r="CJ127" s="96">
        <v>190738.60000000009</v>
      </c>
      <c r="CK127" s="96">
        <v>46633.899999999994</v>
      </c>
      <c r="CL127" s="96">
        <v>141152.10000000003</v>
      </c>
      <c r="CM127" s="96">
        <v>515.20000000000005</v>
      </c>
      <c r="CN127" s="96">
        <v>2437.3999999999996</v>
      </c>
      <c r="CO127" s="96">
        <v>56327.300000000017</v>
      </c>
      <c r="CP127" s="96">
        <v>37428.5</v>
      </c>
      <c r="CQ127" s="96">
        <v>18898.800000000003</v>
      </c>
      <c r="CR127" s="96">
        <v>24244.100000000006</v>
      </c>
      <c r="CS127" s="96">
        <v>5673.4</v>
      </c>
      <c r="CT127" s="96">
        <v>18570.700000000004</v>
      </c>
      <c r="CU127" s="96">
        <v>2096.9</v>
      </c>
      <c r="CV127" s="96">
        <v>13398.400000000001</v>
      </c>
      <c r="CW127" s="96">
        <v>0</v>
      </c>
      <c r="CX127" s="96">
        <v>3075.3999999999978</v>
      </c>
      <c r="CY127" s="96">
        <v>0</v>
      </c>
      <c r="CZ127" s="96">
        <v>0</v>
      </c>
      <c r="DA127" s="96">
        <v>-49268.899999999907</v>
      </c>
      <c r="DB127" s="96">
        <v>-81352.100000000093</v>
      </c>
      <c r="DC127" s="96">
        <v>-105596.19999999995</v>
      </c>
      <c r="DD127" s="96">
        <v>-0.32940870000000011</v>
      </c>
      <c r="DE127" s="96">
        <v>-0.19999999995343387</v>
      </c>
      <c r="DF127" s="96">
        <v>105596</v>
      </c>
      <c r="DG127" s="96">
        <v>108189.40000000002</v>
      </c>
      <c r="DH127" s="96">
        <v>-2593.3999999999996</v>
      </c>
    </row>
    <row r="128" spans="2:112" x14ac:dyDescent="0.25">
      <c r="B128">
        <v>2016</v>
      </c>
      <c r="C128">
        <v>5</v>
      </c>
      <c r="D128" t="s">
        <v>623</v>
      </c>
      <c r="E128" s="3">
        <v>42491</v>
      </c>
      <c r="F128" s="96">
        <v>1720634.4</v>
      </c>
      <c r="G128" s="96">
        <v>1716018.5</v>
      </c>
      <c r="H128" s="96">
        <v>1599598.7</v>
      </c>
      <c r="I128" s="96">
        <v>433119.6</v>
      </c>
      <c r="J128" s="96">
        <v>70979</v>
      </c>
      <c r="K128" s="96">
        <v>2078.9</v>
      </c>
      <c r="L128" s="96">
        <v>262736.7</v>
      </c>
      <c r="M128" s="96">
        <v>97325</v>
      </c>
      <c r="N128" s="96">
        <v>498772.6</v>
      </c>
      <c r="O128" s="96">
        <v>321418.40000000002</v>
      </c>
      <c r="P128" s="96">
        <v>11110.2</v>
      </c>
      <c r="Q128" s="96">
        <v>335177.90000000002</v>
      </c>
      <c r="R128" s="96">
        <v>116419.79999999999</v>
      </c>
      <c r="S128" s="96">
        <v>28514.1</v>
      </c>
      <c r="T128" s="96">
        <v>18390.3</v>
      </c>
      <c r="U128" s="96">
        <v>69515.399999999994</v>
      </c>
      <c r="V128" s="96">
        <v>4615.8999999999996</v>
      </c>
      <c r="W128" s="96">
        <v>2307926.4</v>
      </c>
      <c r="X128" s="96">
        <v>2190291.4</v>
      </c>
      <c r="Y128" s="96">
        <v>904111.5</v>
      </c>
      <c r="Z128" s="96">
        <v>752747.3</v>
      </c>
      <c r="AA128" s="96">
        <v>151364.20000000001</v>
      </c>
      <c r="AB128" s="96">
        <v>51866.400000000001</v>
      </c>
      <c r="AC128" s="96">
        <v>918638.5</v>
      </c>
      <c r="AD128" s="96">
        <v>280282</v>
      </c>
      <c r="AE128" s="96">
        <v>629228</v>
      </c>
      <c r="AF128" s="96">
        <v>1584.1</v>
      </c>
      <c r="AG128" s="96">
        <v>7544.4</v>
      </c>
      <c r="AH128" s="96">
        <v>315675</v>
      </c>
      <c r="AI128" s="96">
        <v>227775.1</v>
      </c>
      <c r="AJ128" s="96">
        <v>87899.9</v>
      </c>
      <c r="AK128" s="96">
        <v>115777.60000000001</v>
      </c>
      <c r="AL128" s="96">
        <v>19381.900000000001</v>
      </c>
      <c r="AM128" s="96">
        <v>96395.7</v>
      </c>
      <c r="AN128" s="96">
        <v>4422.7</v>
      </c>
      <c r="AO128" s="96">
        <v>56626.1</v>
      </c>
      <c r="AP128" s="96">
        <v>0</v>
      </c>
      <c r="AQ128" s="96">
        <v>35346.9</v>
      </c>
      <c r="AR128" s="96">
        <v>0</v>
      </c>
      <c r="AS128" s="96">
        <v>1857.4</v>
      </c>
      <c r="AT128" s="96">
        <v>-271617</v>
      </c>
      <c r="AU128" s="96">
        <v>-474272.89999999991</v>
      </c>
      <c r="AV128" s="96">
        <v>-587292</v>
      </c>
      <c r="AW128" s="96">
        <v>-1.8320648900000001</v>
      </c>
      <c r="AX128" s="96">
        <v>0</v>
      </c>
      <c r="AY128" s="96">
        <v>587292</v>
      </c>
      <c r="AZ128" s="96">
        <v>583851.4</v>
      </c>
      <c r="BA128" s="96">
        <v>3440.6</v>
      </c>
      <c r="BB128" s="96">
        <v>320562.88137261337</v>
      </c>
      <c r="BC128" s="96">
        <v>4885717</v>
      </c>
      <c r="BI128">
        <v>2016</v>
      </c>
      <c r="BJ128">
        <v>5</v>
      </c>
      <c r="BK128" t="s">
        <v>623</v>
      </c>
      <c r="BL128" s="3">
        <v>42491</v>
      </c>
      <c r="BM128" s="96">
        <v>306894.09999999986</v>
      </c>
      <c r="BN128" s="96">
        <v>306757.69999999995</v>
      </c>
      <c r="BO128" s="96">
        <v>271137.5</v>
      </c>
      <c r="BP128" s="96">
        <v>88967.199999999953</v>
      </c>
      <c r="BQ128" s="96">
        <v>16669.699999999997</v>
      </c>
      <c r="BR128" s="96">
        <v>461.80000000000018</v>
      </c>
      <c r="BS128" s="96">
        <v>53052.800000000017</v>
      </c>
      <c r="BT128" s="96">
        <v>18782.899999999994</v>
      </c>
      <c r="BU128" s="96">
        <v>65541.699999999953</v>
      </c>
      <c r="BV128" s="96">
        <v>58693.800000000047</v>
      </c>
      <c r="BW128" s="96">
        <v>1055</v>
      </c>
      <c r="BX128" s="96">
        <v>56879.800000000047</v>
      </c>
      <c r="BY128" s="96">
        <v>35620.199999999983</v>
      </c>
      <c r="BZ128" s="96">
        <v>5881.7999999999993</v>
      </c>
      <c r="CA128" s="96">
        <v>-10172.100000000002</v>
      </c>
      <c r="CB128" s="96">
        <v>39910.499999999993</v>
      </c>
      <c r="CC128" s="96">
        <v>136.39999999999964</v>
      </c>
      <c r="CD128" s="96">
        <v>398906.69999999995</v>
      </c>
      <c r="CE128" s="96">
        <v>376601.59999999986</v>
      </c>
      <c r="CF128" s="96">
        <v>158656.59999999998</v>
      </c>
      <c r="CG128" s="96">
        <v>130722.40000000002</v>
      </c>
      <c r="CH128" s="96">
        <v>27934.200000000012</v>
      </c>
      <c r="CI128" s="96">
        <v>10893.5</v>
      </c>
      <c r="CJ128" s="96">
        <v>185826.69999999995</v>
      </c>
      <c r="CK128" s="96">
        <v>58907</v>
      </c>
      <c r="CL128" s="96">
        <v>123189.59999999998</v>
      </c>
      <c r="CM128" s="96">
        <v>137.39999999999986</v>
      </c>
      <c r="CN128" s="96">
        <v>3592.7</v>
      </c>
      <c r="CO128" s="96">
        <v>21224.799999999988</v>
      </c>
      <c r="CP128" s="96">
        <v>20514.200000000012</v>
      </c>
      <c r="CQ128" s="96">
        <v>710.59999999999127</v>
      </c>
      <c r="CR128" s="96">
        <v>22305.100000000006</v>
      </c>
      <c r="CS128" s="96">
        <v>4699.0000000000018</v>
      </c>
      <c r="CT128" s="96">
        <v>17606.099999999991</v>
      </c>
      <c r="CU128" s="96">
        <v>270.69999999999982</v>
      </c>
      <c r="CV128" s="96">
        <v>16274.599999999999</v>
      </c>
      <c r="CW128" s="96">
        <v>0</v>
      </c>
      <c r="CX128" s="96">
        <v>1060.8000000000029</v>
      </c>
      <c r="CY128" s="96">
        <v>0</v>
      </c>
      <c r="CZ128" s="96">
        <v>0</v>
      </c>
      <c r="DA128" s="96">
        <v>-70787.800000000047</v>
      </c>
      <c r="DB128" s="96">
        <v>-69843.899999999907</v>
      </c>
      <c r="DC128" s="96">
        <v>-92012.600000000093</v>
      </c>
      <c r="DD128" s="96">
        <v>-0.28703447999999998</v>
      </c>
      <c r="DE128" s="96">
        <v>9.9999999918509275E-2</v>
      </c>
      <c r="DF128" s="96">
        <v>92012.700000000012</v>
      </c>
      <c r="DG128" s="96">
        <v>89697.400000000023</v>
      </c>
      <c r="DH128" s="96">
        <v>2315.3000000000002</v>
      </c>
    </row>
    <row r="129" spans="2:112" x14ac:dyDescent="0.25">
      <c r="B129">
        <v>2016</v>
      </c>
      <c r="C129">
        <v>6</v>
      </c>
      <c r="D129" t="s">
        <v>624</v>
      </c>
      <c r="E129" s="3">
        <v>42522</v>
      </c>
      <c r="F129" s="96">
        <v>2155344.7999999998</v>
      </c>
      <c r="G129" s="96">
        <v>2150728.9</v>
      </c>
      <c r="H129" s="96">
        <v>1994015.8</v>
      </c>
      <c r="I129" s="96">
        <v>523872.6</v>
      </c>
      <c r="J129" s="96">
        <v>85967.2</v>
      </c>
      <c r="K129" s="96">
        <v>2580.1999999999998</v>
      </c>
      <c r="L129" s="96">
        <v>319096.3</v>
      </c>
      <c r="M129" s="96">
        <v>116228.9</v>
      </c>
      <c r="N129" s="96">
        <v>675084.4</v>
      </c>
      <c r="O129" s="96">
        <v>379052.6</v>
      </c>
      <c r="P129" s="96">
        <v>12240.8</v>
      </c>
      <c r="Q129" s="96">
        <v>403765.4</v>
      </c>
      <c r="R129" s="96">
        <v>156713.09999999998</v>
      </c>
      <c r="S129" s="96">
        <v>58979.9</v>
      </c>
      <c r="T129" s="96">
        <v>20389.8</v>
      </c>
      <c r="U129" s="96">
        <v>77343.399999999994</v>
      </c>
      <c r="V129" s="96">
        <v>4615.8999999999996</v>
      </c>
      <c r="W129" s="96">
        <v>2837231.2</v>
      </c>
      <c r="X129" s="96">
        <v>2668535.5</v>
      </c>
      <c r="Y129" s="96">
        <v>1065131.5</v>
      </c>
      <c r="Z129" s="96">
        <v>885507.1</v>
      </c>
      <c r="AA129" s="96">
        <v>179624.4</v>
      </c>
      <c r="AB129" s="96">
        <v>69709.100000000006</v>
      </c>
      <c r="AC129" s="96">
        <v>1120677.7</v>
      </c>
      <c r="AD129" s="96">
        <v>346087.9</v>
      </c>
      <c r="AE129" s="96">
        <v>759000</v>
      </c>
      <c r="AF129" s="96">
        <v>2115.1999999999998</v>
      </c>
      <c r="AG129" s="96">
        <v>13474.6</v>
      </c>
      <c r="AH129" s="96">
        <v>413017.2</v>
      </c>
      <c r="AI129" s="96">
        <v>324461.90000000002</v>
      </c>
      <c r="AJ129" s="96">
        <v>88555.3</v>
      </c>
      <c r="AK129" s="96">
        <v>166130</v>
      </c>
      <c r="AL129" s="96">
        <v>23732</v>
      </c>
      <c r="AM129" s="96">
        <v>142398</v>
      </c>
      <c r="AN129" s="96">
        <v>5970.2</v>
      </c>
      <c r="AO129" s="96">
        <v>91041.3</v>
      </c>
      <c r="AP129" s="96">
        <v>0</v>
      </c>
      <c r="AQ129" s="96">
        <v>45386.5</v>
      </c>
      <c r="AR129" s="96">
        <v>0</v>
      </c>
      <c r="AS129" s="96">
        <v>2565.6999999999998</v>
      </c>
      <c r="AT129" s="96">
        <v>-268869.20000000019</v>
      </c>
      <c r="AU129" s="96">
        <v>-517806.60000000009</v>
      </c>
      <c r="AV129" s="96">
        <v>-681886.40000000037</v>
      </c>
      <c r="AW129" s="96">
        <v>-2.1271533200000001</v>
      </c>
      <c r="AX129" s="96">
        <v>0.19999999960418791</v>
      </c>
      <c r="AY129" s="96">
        <v>681886.6</v>
      </c>
      <c r="AZ129" s="96">
        <v>669222.30000000005</v>
      </c>
      <c r="BA129" s="96">
        <v>12664.3</v>
      </c>
      <c r="BB129" s="96">
        <v>320562.8826040618</v>
      </c>
      <c r="BC129" s="96">
        <v>4891131</v>
      </c>
      <c r="BI129">
        <v>2016</v>
      </c>
      <c r="BJ129">
        <v>6</v>
      </c>
      <c r="BK129" t="s">
        <v>624</v>
      </c>
      <c r="BL129" s="3">
        <v>42522</v>
      </c>
      <c r="BM129" s="96">
        <v>434710.39999999991</v>
      </c>
      <c r="BN129" s="96">
        <v>434710.39999999991</v>
      </c>
      <c r="BO129" s="96">
        <v>394417.10000000009</v>
      </c>
      <c r="BP129" s="96">
        <v>90753</v>
      </c>
      <c r="BQ129" s="96">
        <v>14988.199999999997</v>
      </c>
      <c r="BR129" s="96">
        <v>501.29999999999973</v>
      </c>
      <c r="BS129" s="96">
        <v>56359.599999999977</v>
      </c>
      <c r="BT129" s="96">
        <v>18903.899999999994</v>
      </c>
      <c r="BU129" s="96">
        <v>176311.80000000005</v>
      </c>
      <c r="BV129" s="96">
        <v>57634.199999999953</v>
      </c>
      <c r="BW129" s="96">
        <v>1130.5999999999985</v>
      </c>
      <c r="BX129" s="96">
        <v>68587.5</v>
      </c>
      <c r="BY129" s="96">
        <v>40293.299999999988</v>
      </c>
      <c r="BZ129" s="96">
        <v>30465.800000000003</v>
      </c>
      <c r="CA129" s="96">
        <v>1999.5</v>
      </c>
      <c r="CB129" s="96">
        <v>7828</v>
      </c>
      <c r="CC129" s="96">
        <v>0</v>
      </c>
      <c r="CD129" s="96">
        <v>529304.80000000028</v>
      </c>
      <c r="CE129" s="96">
        <v>478244.10000000009</v>
      </c>
      <c r="CF129" s="96">
        <v>161020</v>
      </c>
      <c r="CG129" s="96">
        <v>132759.79999999993</v>
      </c>
      <c r="CH129" s="96">
        <v>28260.199999999983</v>
      </c>
      <c r="CI129" s="96">
        <v>17842.700000000004</v>
      </c>
      <c r="CJ129" s="96">
        <v>202039.19999999995</v>
      </c>
      <c r="CK129" s="96">
        <v>65805.900000000023</v>
      </c>
      <c r="CL129" s="96">
        <v>129772</v>
      </c>
      <c r="CM129" s="96">
        <v>531.09999999999991</v>
      </c>
      <c r="CN129" s="96">
        <v>5930.2000000000007</v>
      </c>
      <c r="CO129" s="96">
        <v>97342.200000000012</v>
      </c>
      <c r="CP129" s="96">
        <v>96686.800000000017</v>
      </c>
      <c r="CQ129" s="96">
        <v>655.40000000000873</v>
      </c>
      <c r="CR129" s="96">
        <v>50352.399999999994</v>
      </c>
      <c r="CS129" s="96">
        <v>4350.0999999999985</v>
      </c>
      <c r="CT129" s="96">
        <v>46002.3</v>
      </c>
      <c r="CU129" s="96">
        <v>1547.5</v>
      </c>
      <c r="CV129" s="96">
        <v>34415.200000000004</v>
      </c>
      <c r="CW129" s="96">
        <v>0</v>
      </c>
      <c r="CX129" s="96">
        <v>10039.599999999999</v>
      </c>
      <c r="CY129" s="96">
        <v>0</v>
      </c>
      <c r="CZ129" s="96">
        <v>708.29999999999973</v>
      </c>
      <c r="DA129" s="96">
        <v>2747.7999999998137</v>
      </c>
      <c r="DB129" s="96">
        <v>-43533.700000000186</v>
      </c>
      <c r="DC129" s="96">
        <v>-94594.400000000373</v>
      </c>
      <c r="DD129" s="96">
        <v>-0.29508843000000007</v>
      </c>
      <c r="DE129" s="96">
        <v>0.19999999960418791</v>
      </c>
      <c r="DF129" s="96">
        <v>94594.599999999977</v>
      </c>
      <c r="DG129" s="96">
        <v>85370.900000000023</v>
      </c>
      <c r="DH129" s="96">
        <v>9223.6999999999989</v>
      </c>
    </row>
    <row r="130" spans="2:112" x14ac:dyDescent="0.25">
      <c r="B130">
        <v>2016</v>
      </c>
      <c r="C130">
        <v>7</v>
      </c>
      <c r="D130" t="s">
        <v>625</v>
      </c>
      <c r="E130" s="3">
        <v>42552</v>
      </c>
      <c r="F130" s="96">
        <v>2496642.5</v>
      </c>
      <c r="G130" s="96">
        <v>2492163</v>
      </c>
      <c r="H130" s="96">
        <v>2291843.2000000002</v>
      </c>
      <c r="I130" s="96">
        <v>611697.69999999995</v>
      </c>
      <c r="J130" s="96">
        <v>100940.5</v>
      </c>
      <c r="K130" s="96">
        <v>2967.1</v>
      </c>
      <c r="L130" s="96">
        <v>373520</v>
      </c>
      <c r="M130" s="96">
        <v>134270.1</v>
      </c>
      <c r="N130" s="96">
        <v>774990.5</v>
      </c>
      <c r="O130" s="96">
        <v>436077.8</v>
      </c>
      <c r="P130" s="96">
        <v>13428.1</v>
      </c>
      <c r="Q130" s="96">
        <v>455649.1</v>
      </c>
      <c r="R130" s="96">
        <v>200319.8</v>
      </c>
      <c r="S130" s="96">
        <v>64177.1</v>
      </c>
      <c r="T130" s="96">
        <v>22966.5</v>
      </c>
      <c r="U130" s="96">
        <v>113176.2</v>
      </c>
      <c r="V130" s="96">
        <v>4479.5</v>
      </c>
      <c r="W130" s="96">
        <v>3293089.8</v>
      </c>
      <c r="X130" s="96">
        <v>3098370.8</v>
      </c>
      <c r="Y130" s="96">
        <v>1239906.1000000001</v>
      </c>
      <c r="Z130" s="96">
        <v>1031340.6</v>
      </c>
      <c r="AA130" s="96">
        <v>208565.5</v>
      </c>
      <c r="AB130" s="96">
        <v>86565.9</v>
      </c>
      <c r="AC130" s="96">
        <v>1311013.6000000001</v>
      </c>
      <c r="AD130" s="96">
        <v>407041.4</v>
      </c>
      <c r="AE130" s="96">
        <v>887545.3</v>
      </c>
      <c r="AF130" s="96">
        <v>2952.3</v>
      </c>
      <c r="AG130" s="96">
        <v>13474.6</v>
      </c>
      <c r="AH130" s="96">
        <v>460885.2</v>
      </c>
      <c r="AI130" s="96">
        <v>350163.8</v>
      </c>
      <c r="AJ130" s="96">
        <v>110721.4</v>
      </c>
      <c r="AK130" s="96">
        <v>192153.3</v>
      </c>
      <c r="AL130" s="96">
        <v>28720.7</v>
      </c>
      <c r="AM130" s="96">
        <v>163432.6</v>
      </c>
      <c r="AN130" s="96">
        <v>6869.2</v>
      </c>
      <c r="AO130" s="96">
        <v>110417.8</v>
      </c>
      <c r="AP130" s="96">
        <v>0</v>
      </c>
      <c r="AQ130" s="96">
        <v>46145.599999999999</v>
      </c>
      <c r="AR130" s="96">
        <v>0</v>
      </c>
      <c r="AS130" s="96">
        <v>2565.6999999999998</v>
      </c>
      <c r="AT130" s="96">
        <v>-335562.09999999963</v>
      </c>
      <c r="AU130" s="96">
        <v>-606207.79999999981</v>
      </c>
      <c r="AV130" s="96">
        <v>-796447.29999999981</v>
      </c>
      <c r="AW130" s="96">
        <v>-2.4845275099999999</v>
      </c>
      <c r="AX130" s="96">
        <v>-0.29999999981373549</v>
      </c>
      <c r="AY130" s="96">
        <v>796447</v>
      </c>
      <c r="AZ130" s="96">
        <v>786628</v>
      </c>
      <c r="BA130" s="96">
        <v>9819</v>
      </c>
      <c r="BB130" s="96">
        <v>320562.88239690283</v>
      </c>
      <c r="BC130" s="96">
        <v>4895459</v>
      </c>
      <c r="BI130">
        <v>2016</v>
      </c>
      <c r="BJ130">
        <v>7</v>
      </c>
      <c r="BK130" t="s">
        <v>625</v>
      </c>
      <c r="BL130" s="3">
        <v>42552</v>
      </c>
      <c r="BM130" s="96">
        <v>341297.70000000019</v>
      </c>
      <c r="BN130" s="96">
        <v>341434.10000000009</v>
      </c>
      <c r="BO130" s="96">
        <v>297827.40000000014</v>
      </c>
      <c r="BP130" s="96">
        <v>87825.099999999977</v>
      </c>
      <c r="BQ130" s="96">
        <v>14973.300000000003</v>
      </c>
      <c r="BR130" s="96">
        <v>386.90000000000009</v>
      </c>
      <c r="BS130" s="96">
        <v>54423.700000000012</v>
      </c>
      <c r="BT130" s="96">
        <v>18041.200000000012</v>
      </c>
      <c r="BU130" s="96">
        <v>99906.099999999977</v>
      </c>
      <c r="BV130" s="96">
        <v>57025.200000000012</v>
      </c>
      <c r="BW130" s="96">
        <v>1187.3000000000011</v>
      </c>
      <c r="BX130" s="96">
        <v>51883.699999999953</v>
      </c>
      <c r="BY130" s="96">
        <v>43606.700000000012</v>
      </c>
      <c r="BZ130" s="96">
        <v>5197.1999999999971</v>
      </c>
      <c r="CA130" s="96">
        <v>2576.7000000000007</v>
      </c>
      <c r="CB130" s="96">
        <v>35832.800000000003</v>
      </c>
      <c r="CC130" s="96">
        <v>-136.39999999999964</v>
      </c>
      <c r="CD130" s="96">
        <v>455858.59999999963</v>
      </c>
      <c r="CE130" s="96">
        <v>429835.29999999981</v>
      </c>
      <c r="CF130" s="96">
        <v>174774.60000000009</v>
      </c>
      <c r="CG130" s="96">
        <v>145833.5</v>
      </c>
      <c r="CH130" s="96">
        <v>28941.100000000006</v>
      </c>
      <c r="CI130" s="96">
        <v>16856.799999999988</v>
      </c>
      <c r="CJ130" s="96">
        <v>190335.90000000014</v>
      </c>
      <c r="CK130" s="96">
        <v>60953.5</v>
      </c>
      <c r="CL130" s="96">
        <v>128545.30000000005</v>
      </c>
      <c r="CM130" s="96">
        <v>837.10000000000036</v>
      </c>
      <c r="CN130" s="96">
        <v>0</v>
      </c>
      <c r="CO130" s="96">
        <v>47868</v>
      </c>
      <c r="CP130" s="96">
        <v>25701.899999999965</v>
      </c>
      <c r="CQ130" s="96">
        <v>22166.099999999991</v>
      </c>
      <c r="CR130" s="96">
        <v>26023.299999999988</v>
      </c>
      <c r="CS130" s="96">
        <v>4988.7000000000007</v>
      </c>
      <c r="CT130" s="96">
        <v>21034.600000000006</v>
      </c>
      <c r="CU130" s="96">
        <v>899</v>
      </c>
      <c r="CV130" s="96">
        <v>19376.5</v>
      </c>
      <c r="CW130" s="96">
        <v>0</v>
      </c>
      <c r="CX130" s="96">
        <v>759.09999999999854</v>
      </c>
      <c r="CY130" s="96">
        <v>0</v>
      </c>
      <c r="CZ130" s="96">
        <v>0</v>
      </c>
      <c r="DA130" s="96">
        <v>-66692.899999999441</v>
      </c>
      <c r="DB130" s="96">
        <v>-88401.199999999721</v>
      </c>
      <c r="DC130" s="96">
        <v>-114560.89999999944</v>
      </c>
      <c r="DD130" s="96">
        <v>-0.35737418999999981</v>
      </c>
      <c r="DE130" s="96">
        <v>-0.49999999941792339</v>
      </c>
      <c r="DF130" s="96">
        <v>114560.40000000002</v>
      </c>
      <c r="DG130" s="96">
        <v>117405.69999999995</v>
      </c>
      <c r="DH130" s="96">
        <v>-2845.2999999999993</v>
      </c>
    </row>
    <row r="131" spans="2:112" x14ac:dyDescent="0.25">
      <c r="B131">
        <v>2016</v>
      </c>
      <c r="C131">
        <v>8</v>
      </c>
      <c r="D131" t="s">
        <v>626</v>
      </c>
      <c r="E131" s="3">
        <v>42583</v>
      </c>
      <c r="F131" s="96">
        <v>2782780.6</v>
      </c>
      <c r="G131" s="96">
        <v>2778301.1</v>
      </c>
      <c r="H131" s="96">
        <v>2558441.5</v>
      </c>
      <c r="I131" s="96">
        <v>705862.7</v>
      </c>
      <c r="J131" s="96">
        <v>117000.5</v>
      </c>
      <c r="K131" s="96">
        <v>3347.3</v>
      </c>
      <c r="L131" s="96">
        <v>431707.3</v>
      </c>
      <c r="M131" s="96">
        <v>153807.6</v>
      </c>
      <c r="N131" s="96">
        <v>818073.3</v>
      </c>
      <c r="O131" s="96">
        <v>498361.3</v>
      </c>
      <c r="P131" s="96">
        <v>15068.4</v>
      </c>
      <c r="Q131" s="96">
        <v>521075.8</v>
      </c>
      <c r="R131" s="96">
        <v>219859.6</v>
      </c>
      <c r="S131" s="96">
        <v>69512</v>
      </c>
      <c r="T131" s="96">
        <v>26302.6</v>
      </c>
      <c r="U131" s="96">
        <v>124045</v>
      </c>
      <c r="V131" s="96">
        <v>4479.5</v>
      </c>
      <c r="W131" s="96">
        <v>3678265.6</v>
      </c>
      <c r="X131" s="96">
        <v>3462133.3</v>
      </c>
      <c r="Y131" s="96">
        <v>1397313</v>
      </c>
      <c r="Z131" s="96">
        <v>1160641</v>
      </c>
      <c r="AA131" s="96">
        <v>236672</v>
      </c>
      <c r="AB131" s="96">
        <v>101276.7</v>
      </c>
      <c r="AC131" s="96">
        <v>1495726.7</v>
      </c>
      <c r="AD131" s="96">
        <v>467352.3</v>
      </c>
      <c r="AE131" s="96">
        <v>1011538.2</v>
      </c>
      <c r="AF131" s="96">
        <v>3361.6</v>
      </c>
      <c r="AG131" s="96">
        <v>13474.6</v>
      </c>
      <c r="AH131" s="96">
        <v>467816.9</v>
      </c>
      <c r="AI131" s="96">
        <v>356946.2</v>
      </c>
      <c r="AJ131" s="96">
        <v>110870.7</v>
      </c>
      <c r="AK131" s="96">
        <v>213566.6</v>
      </c>
      <c r="AL131" s="96">
        <v>35757.699999999997</v>
      </c>
      <c r="AM131" s="96">
        <v>177808.9</v>
      </c>
      <c r="AN131" s="96">
        <v>7816.3</v>
      </c>
      <c r="AO131" s="96">
        <v>123045.3</v>
      </c>
      <c r="AP131" s="96">
        <v>0</v>
      </c>
      <c r="AQ131" s="96">
        <v>46947.3</v>
      </c>
      <c r="AR131" s="96">
        <v>0</v>
      </c>
      <c r="AS131" s="96">
        <v>2565.6999999999998</v>
      </c>
      <c r="AT131" s="96">
        <v>-427668.10000000009</v>
      </c>
      <c r="AU131" s="96">
        <v>-683832.19999999972</v>
      </c>
      <c r="AV131" s="96">
        <v>-895485</v>
      </c>
      <c r="AW131" s="96">
        <v>-2.7934768800000001</v>
      </c>
      <c r="AX131" s="96">
        <v>9.9999999976716936E-2</v>
      </c>
      <c r="AY131" s="96">
        <v>895485.1</v>
      </c>
      <c r="AZ131" s="96">
        <v>885518.6</v>
      </c>
      <c r="BA131" s="96">
        <v>9966.5</v>
      </c>
      <c r="BB131" s="96">
        <v>320562.8821957531</v>
      </c>
      <c r="BC131" s="96">
        <v>4900164</v>
      </c>
      <c r="BI131">
        <v>2016</v>
      </c>
      <c r="BJ131">
        <v>8</v>
      </c>
      <c r="BK131" t="s">
        <v>626</v>
      </c>
      <c r="BL131" s="3">
        <v>42583</v>
      </c>
      <c r="BM131" s="96">
        <v>286138.10000000009</v>
      </c>
      <c r="BN131" s="96">
        <v>286138.10000000009</v>
      </c>
      <c r="BO131" s="96">
        <v>266598.29999999981</v>
      </c>
      <c r="BP131" s="96">
        <v>94165</v>
      </c>
      <c r="BQ131" s="96">
        <v>16060</v>
      </c>
      <c r="BR131" s="96">
        <v>380.20000000000027</v>
      </c>
      <c r="BS131" s="96">
        <v>58187.299999999988</v>
      </c>
      <c r="BT131" s="96">
        <v>19537.5</v>
      </c>
      <c r="BU131" s="96">
        <v>43082.800000000047</v>
      </c>
      <c r="BV131" s="96">
        <v>62283.5</v>
      </c>
      <c r="BW131" s="96">
        <v>1640.2999999999993</v>
      </c>
      <c r="BX131" s="96">
        <v>65426.700000000012</v>
      </c>
      <c r="BY131" s="96">
        <v>19539.800000000017</v>
      </c>
      <c r="BZ131" s="96">
        <v>5334.9000000000015</v>
      </c>
      <c r="CA131" s="96">
        <v>3336.0999999999985</v>
      </c>
      <c r="CB131" s="96">
        <v>10868.800000000003</v>
      </c>
      <c r="CC131" s="96">
        <v>0</v>
      </c>
      <c r="CD131" s="96">
        <v>385175.80000000028</v>
      </c>
      <c r="CE131" s="96">
        <v>363762.5</v>
      </c>
      <c r="CF131" s="96">
        <v>157406.89999999991</v>
      </c>
      <c r="CG131" s="96">
        <v>129300.40000000002</v>
      </c>
      <c r="CH131" s="96">
        <v>28106.5</v>
      </c>
      <c r="CI131" s="96">
        <v>14710.800000000003</v>
      </c>
      <c r="CJ131" s="96">
        <v>184713.09999999986</v>
      </c>
      <c r="CK131" s="96">
        <v>60310.899999999965</v>
      </c>
      <c r="CL131" s="96">
        <v>123992.89999999991</v>
      </c>
      <c r="CM131" s="96">
        <v>409.29999999999973</v>
      </c>
      <c r="CN131" s="96">
        <v>0</v>
      </c>
      <c r="CO131" s="96">
        <v>6931.7000000000116</v>
      </c>
      <c r="CP131" s="96">
        <v>6782.4000000000233</v>
      </c>
      <c r="CQ131" s="96">
        <v>149.30000000000291</v>
      </c>
      <c r="CR131" s="96">
        <v>21413.300000000017</v>
      </c>
      <c r="CS131" s="96">
        <v>7036.9999999999964</v>
      </c>
      <c r="CT131" s="96">
        <v>14376.299999999988</v>
      </c>
      <c r="CU131" s="96">
        <v>947.10000000000036</v>
      </c>
      <c r="CV131" s="96">
        <v>12627.5</v>
      </c>
      <c r="CW131" s="96">
        <v>0</v>
      </c>
      <c r="CX131" s="96">
        <v>801.70000000000437</v>
      </c>
      <c r="CY131" s="96">
        <v>0</v>
      </c>
      <c r="CZ131" s="96">
        <v>0</v>
      </c>
      <c r="DA131" s="96">
        <v>-92106.000000000466</v>
      </c>
      <c r="DB131" s="96">
        <v>-77624.399999999907</v>
      </c>
      <c r="DC131" s="96">
        <v>-99037.700000000186</v>
      </c>
      <c r="DD131" s="96">
        <v>-0.30894937000000011</v>
      </c>
      <c r="DE131" s="96">
        <v>0.39999999979045242</v>
      </c>
      <c r="DF131" s="96">
        <v>99038.099999999977</v>
      </c>
      <c r="DG131" s="96">
        <v>98890.599999999977</v>
      </c>
      <c r="DH131" s="96">
        <v>147.5</v>
      </c>
    </row>
    <row r="132" spans="2:112" x14ac:dyDescent="0.25">
      <c r="B132">
        <v>2016</v>
      </c>
      <c r="C132">
        <v>9</v>
      </c>
      <c r="D132" t="s">
        <v>627</v>
      </c>
      <c r="E132" s="3">
        <v>42614</v>
      </c>
      <c r="F132" s="96">
        <v>3201238.5</v>
      </c>
      <c r="G132" s="96">
        <v>3196759</v>
      </c>
      <c r="H132" s="96">
        <v>2942221.4</v>
      </c>
      <c r="I132" s="96">
        <v>795561.89999999991</v>
      </c>
      <c r="J132" s="96">
        <v>132889.5</v>
      </c>
      <c r="K132" s="96">
        <v>3735</v>
      </c>
      <c r="L132" s="96">
        <v>487152.1</v>
      </c>
      <c r="M132" s="96">
        <v>171785.3</v>
      </c>
      <c r="N132" s="96">
        <v>994911.9</v>
      </c>
      <c r="O132" s="96">
        <v>558132</v>
      </c>
      <c r="P132" s="96">
        <v>16718.8</v>
      </c>
      <c r="Q132" s="96">
        <v>576896.80000000005</v>
      </c>
      <c r="R132" s="96">
        <v>254537.59999999998</v>
      </c>
      <c r="S132" s="96">
        <v>74910.899999999994</v>
      </c>
      <c r="T132" s="96">
        <v>28012.799999999999</v>
      </c>
      <c r="U132" s="96">
        <v>151613.9</v>
      </c>
      <c r="V132" s="96">
        <v>4479.5</v>
      </c>
      <c r="W132" s="96">
        <v>4261594.7</v>
      </c>
      <c r="X132" s="96">
        <v>4001739.5</v>
      </c>
      <c r="Y132" s="96">
        <v>1553718.9</v>
      </c>
      <c r="Z132" s="96">
        <v>1289290.3</v>
      </c>
      <c r="AA132" s="96">
        <v>264428.59999999998</v>
      </c>
      <c r="AB132" s="96">
        <v>119753.9</v>
      </c>
      <c r="AC132" s="96">
        <v>1687718.9</v>
      </c>
      <c r="AD132" s="96">
        <v>526443.4</v>
      </c>
      <c r="AE132" s="96">
        <v>1143995.3999999999</v>
      </c>
      <c r="AF132" s="96">
        <v>3805.5</v>
      </c>
      <c r="AG132" s="96">
        <v>13474.6</v>
      </c>
      <c r="AH132" s="96">
        <v>640547.80000000005</v>
      </c>
      <c r="AI132" s="96">
        <v>481259.9</v>
      </c>
      <c r="AJ132" s="96">
        <v>159287.9</v>
      </c>
      <c r="AK132" s="96">
        <v>255893</v>
      </c>
      <c r="AL132" s="96">
        <v>40827.1</v>
      </c>
      <c r="AM132" s="96">
        <v>215065.9</v>
      </c>
      <c r="AN132" s="96">
        <v>8788.5</v>
      </c>
      <c r="AO132" s="96">
        <v>157101.5</v>
      </c>
      <c r="AP132" s="96">
        <v>0</v>
      </c>
      <c r="AQ132" s="96">
        <v>49175.9</v>
      </c>
      <c r="AR132" s="96">
        <v>0</v>
      </c>
      <c r="AS132" s="96">
        <v>3962.2</v>
      </c>
      <c r="AT132" s="96">
        <v>-419808.40000000037</v>
      </c>
      <c r="AU132" s="96">
        <v>-804980.5</v>
      </c>
      <c r="AV132" s="96">
        <v>-1060356.2000000002</v>
      </c>
      <c r="AW132" s="96">
        <v>-3.3077946900000001</v>
      </c>
      <c r="AX132" s="96">
        <v>-0.10000000009313226</v>
      </c>
      <c r="AY132" s="96">
        <v>1060356.1000000001</v>
      </c>
      <c r="AZ132" s="96">
        <v>1056985.8999999999</v>
      </c>
      <c r="BA132" s="96">
        <v>3370.2</v>
      </c>
      <c r="BB132" s="96">
        <v>320562.88233536045</v>
      </c>
      <c r="BC132" s="96">
        <v>4904595</v>
      </c>
      <c r="BI132">
        <v>2016</v>
      </c>
      <c r="BJ132">
        <v>9</v>
      </c>
      <c r="BK132" t="s">
        <v>627</v>
      </c>
      <c r="BL132" s="3">
        <v>42614</v>
      </c>
      <c r="BM132" s="96">
        <v>418457.89999999991</v>
      </c>
      <c r="BN132" s="96">
        <v>418457.89999999991</v>
      </c>
      <c r="BO132" s="96">
        <v>383779.89999999991</v>
      </c>
      <c r="BP132" s="96">
        <v>89699.199999999953</v>
      </c>
      <c r="BQ132" s="96">
        <v>15889</v>
      </c>
      <c r="BR132" s="96">
        <v>387.69999999999982</v>
      </c>
      <c r="BS132" s="96">
        <v>55444.799999999988</v>
      </c>
      <c r="BT132" s="96">
        <v>17977.699999999983</v>
      </c>
      <c r="BU132" s="96">
        <v>176838.59999999998</v>
      </c>
      <c r="BV132" s="96">
        <v>59770.700000000012</v>
      </c>
      <c r="BW132" s="96">
        <v>1650.3999999999996</v>
      </c>
      <c r="BX132" s="96">
        <v>55821.000000000058</v>
      </c>
      <c r="BY132" s="96">
        <v>34677.999999999971</v>
      </c>
      <c r="BZ132" s="96">
        <v>5398.8999999999942</v>
      </c>
      <c r="CA132" s="96">
        <v>1710.2000000000007</v>
      </c>
      <c r="CB132" s="96">
        <v>27568.899999999994</v>
      </c>
      <c r="CC132" s="96">
        <v>0</v>
      </c>
      <c r="CD132" s="96">
        <v>583329.10000000009</v>
      </c>
      <c r="CE132" s="96">
        <v>539606.20000000019</v>
      </c>
      <c r="CF132" s="96">
        <v>156405.89999999991</v>
      </c>
      <c r="CG132" s="96">
        <v>128649.30000000005</v>
      </c>
      <c r="CH132" s="96">
        <v>27756.599999999977</v>
      </c>
      <c r="CI132" s="96">
        <v>18477.199999999997</v>
      </c>
      <c r="CJ132" s="96">
        <v>191992.19999999995</v>
      </c>
      <c r="CK132" s="96">
        <v>59091.100000000035</v>
      </c>
      <c r="CL132" s="96">
        <v>132457.19999999995</v>
      </c>
      <c r="CM132" s="96">
        <v>443.90000000000009</v>
      </c>
      <c r="CN132" s="96">
        <v>0</v>
      </c>
      <c r="CO132" s="96">
        <v>172730.90000000002</v>
      </c>
      <c r="CP132" s="96">
        <v>124313.70000000001</v>
      </c>
      <c r="CQ132" s="96">
        <v>48417.2</v>
      </c>
      <c r="CR132" s="96">
        <v>42326.399999999994</v>
      </c>
      <c r="CS132" s="96">
        <v>5069.4000000000015</v>
      </c>
      <c r="CT132" s="96">
        <v>37257</v>
      </c>
      <c r="CU132" s="96">
        <v>972.19999999999982</v>
      </c>
      <c r="CV132" s="96">
        <v>34056.199999999997</v>
      </c>
      <c r="CW132" s="96">
        <v>0</v>
      </c>
      <c r="CX132" s="96">
        <v>2228.5999999999985</v>
      </c>
      <c r="CY132" s="96">
        <v>0</v>
      </c>
      <c r="CZ132" s="96">
        <v>1396.5</v>
      </c>
      <c r="DA132" s="96">
        <v>7859.6999999997206</v>
      </c>
      <c r="DB132" s="96">
        <v>-121148.30000000028</v>
      </c>
      <c r="DC132" s="96">
        <v>-164871.20000000019</v>
      </c>
      <c r="DD132" s="96">
        <v>-0.5143178100000001</v>
      </c>
      <c r="DE132" s="96">
        <v>-0.20000000006984919</v>
      </c>
      <c r="DF132" s="96">
        <v>164871.00000000012</v>
      </c>
      <c r="DG132" s="96">
        <v>171467.29999999993</v>
      </c>
      <c r="DH132" s="96">
        <v>-6596.3</v>
      </c>
    </row>
    <row r="133" spans="2:112" x14ac:dyDescent="0.25">
      <c r="B133">
        <v>2016</v>
      </c>
      <c r="C133">
        <v>10</v>
      </c>
      <c r="D133" t="s">
        <v>628</v>
      </c>
      <c r="E133" s="3">
        <v>42644</v>
      </c>
      <c r="F133" s="96">
        <v>3529326.2</v>
      </c>
      <c r="G133" s="96">
        <v>3524846.7</v>
      </c>
      <c r="H133" s="96">
        <v>3253883.1</v>
      </c>
      <c r="I133" s="96">
        <v>891233.6</v>
      </c>
      <c r="J133" s="96">
        <v>149469.70000000001</v>
      </c>
      <c r="K133" s="96">
        <v>4186.3</v>
      </c>
      <c r="L133" s="96">
        <v>546030.6</v>
      </c>
      <c r="M133" s="96">
        <v>191547</v>
      </c>
      <c r="N133" s="96">
        <v>1089807.8</v>
      </c>
      <c r="O133" s="96">
        <v>615220.9</v>
      </c>
      <c r="P133" s="96">
        <v>18492.2</v>
      </c>
      <c r="Q133" s="96">
        <v>639128.6</v>
      </c>
      <c r="R133" s="96">
        <v>270963.59999999998</v>
      </c>
      <c r="S133" s="96">
        <v>80743</v>
      </c>
      <c r="T133" s="96">
        <v>31879.599999999999</v>
      </c>
      <c r="U133" s="96">
        <v>158341</v>
      </c>
      <c r="V133" s="96">
        <v>4479.5</v>
      </c>
      <c r="W133" s="96">
        <v>4752520.0999999996</v>
      </c>
      <c r="X133" s="96">
        <v>4453767.2</v>
      </c>
      <c r="Y133" s="96">
        <v>1709850.6</v>
      </c>
      <c r="Z133" s="96">
        <v>1418570.4</v>
      </c>
      <c r="AA133" s="96">
        <v>291280.2</v>
      </c>
      <c r="AB133" s="96">
        <v>135367.9</v>
      </c>
      <c r="AC133" s="96">
        <v>1904587.5</v>
      </c>
      <c r="AD133" s="96">
        <v>589543.69999999995</v>
      </c>
      <c r="AE133" s="96">
        <v>1292143.7</v>
      </c>
      <c r="AF133" s="96">
        <v>4386.3999999999996</v>
      </c>
      <c r="AG133" s="96">
        <v>18513.7</v>
      </c>
      <c r="AH133" s="96">
        <v>703961.2</v>
      </c>
      <c r="AI133" s="96">
        <v>524524.19999999995</v>
      </c>
      <c r="AJ133" s="96">
        <v>179437</v>
      </c>
      <c r="AK133" s="96">
        <v>294790.7</v>
      </c>
      <c r="AL133" s="96">
        <v>47839.5</v>
      </c>
      <c r="AM133" s="96">
        <v>246951.2</v>
      </c>
      <c r="AN133" s="96">
        <v>9693.7000000000007</v>
      </c>
      <c r="AO133" s="96">
        <v>184158.2</v>
      </c>
      <c r="AP133" s="96">
        <v>0</v>
      </c>
      <c r="AQ133" s="96">
        <v>53099.3</v>
      </c>
      <c r="AR133" s="96">
        <v>0</v>
      </c>
      <c r="AS133" s="96">
        <v>3962.2</v>
      </c>
      <c r="AT133" s="96">
        <v>-519232.69999999925</v>
      </c>
      <c r="AU133" s="96">
        <v>-928920.5</v>
      </c>
      <c r="AV133" s="96">
        <v>-1223193.8999999994</v>
      </c>
      <c r="AW133" s="96">
        <v>-3.8157689800000001</v>
      </c>
      <c r="AX133" s="96">
        <v>4.6566128730773926E-10</v>
      </c>
      <c r="AY133" s="96">
        <v>1223193.8999999999</v>
      </c>
      <c r="AZ133" s="96">
        <v>1189787</v>
      </c>
      <c r="BA133" s="96">
        <v>33406.9</v>
      </c>
      <c r="BB133" s="96">
        <v>320562.88166586001</v>
      </c>
      <c r="BC133" s="96">
        <v>4909297</v>
      </c>
      <c r="BI133">
        <v>2016</v>
      </c>
      <c r="BJ133">
        <v>10</v>
      </c>
      <c r="BK133" t="s">
        <v>628</v>
      </c>
      <c r="BL133" s="3">
        <v>42644</v>
      </c>
      <c r="BM133" s="96">
        <v>328087.70000000019</v>
      </c>
      <c r="BN133" s="96">
        <v>328087.70000000019</v>
      </c>
      <c r="BO133" s="96">
        <v>311661.70000000019</v>
      </c>
      <c r="BP133" s="96">
        <v>95671.70000000007</v>
      </c>
      <c r="BQ133" s="96">
        <v>16580.200000000012</v>
      </c>
      <c r="BR133" s="96">
        <v>451.30000000000018</v>
      </c>
      <c r="BS133" s="96">
        <v>58878.5</v>
      </c>
      <c r="BT133" s="96">
        <v>19761.700000000012</v>
      </c>
      <c r="BU133" s="96">
        <v>94895.900000000023</v>
      </c>
      <c r="BV133" s="96">
        <v>57088.900000000023</v>
      </c>
      <c r="BW133" s="96">
        <v>1773.4000000000015</v>
      </c>
      <c r="BX133" s="96">
        <v>62231.79999999993</v>
      </c>
      <c r="BY133" s="96">
        <v>16426</v>
      </c>
      <c r="BZ133" s="96">
        <v>5832.1000000000058</v>
      </c>
      <c r="CA133" s="96">
        <v>3866.7999999999993</v>
      </c>
      <c r="CB133" s="96">
        <v>6727.1000000000058</v>
      </c>
      <c r="CC133" s="96">
        <v>0</v>
      </c>
      <c r="CD133" s="96">
        <v>490925.39999999944</v>
      </c>
      <c r="CE133" s="96">
        <v>452027.70000000019</v>
      </c>
      <c r="CF133" s="96">
        <v>156131.70000000019</v>
      </c>
      <c r="CG133" s="96">
        <v>129280.09999999986</v>
      </c>
      <c r="CH133" s="96">
        <v>26851.600000000035</v>
      </c>
      <c r="CI133" s="96">
        <v>15614</v>
      </c>
      <c r="CJ133" s="96">
        <v>216868.60000000009</v>
      </c>
      <c r="CK133" s="96">
        <v>63100.29999999993</v>
      </c>
      <c r="CL133" s="96">
        <v>148148.30000000005</v>
      </c>
      <c r="CM133" s="96">
        <v>580.89999999999964</v>
      </c>
      <c r="CN133" s="96">
        <v>5039.1000000000004</v>
      </c>
      <c r="CO133" s="96">
        <v>63413.399999999907</v>
      </c>
      <c r="CP133" s="96">
        <v>43264.29999999993</v>
      </c>
      <c r="CQ133" s="96">
        <v>20149.100000000006</v>
      </c>
      <c r="CR133" s="96">
        <v>38897.700000000012</v>
      </c>
      <c r="CS133" s="96">
        <v>7012.4000000000015</v>
      </c>
      <c r="CT133" s="96">
        <v>31885.300000000017</v>
      </c>
      <c r="CU133" s="96">
        <v>905.20000000000073</v>
      </c>
      <c r="CV133" s="96">
        <v>27056.700000000012</v>
      </c>
      <c r="CW133" s="96">
        <v>0</v>
      </c>
      <c r="CX133" s="96">
        <v>3923.4000000000015</v>
      </c>
      <c r="CY133" s="96">
        <v>0</v>
      </c>
      <c r="CZ133" s="96">
        <v>0</v>
      </c>
      <c r="DA133" s="96">
        <v>-99424.299999998882</v>
      </c>
      <c r="DB133" s="96">
        <v>-123940</v>
      </c>
      <c r="DC133" s="96">
        <v>-162837.69999999925</v>
      </c>
      <c r="DD133" s="96">
        <v>-0.50797428999999994</v>
      </c>
      <c r="DE133" s="96">
        <v>0.10000000055879354</v>
      </c>
      <c r="DF133" s="96">
        <v>162837.79999999981</v>
      </c>
      <c r="DG133" s="96">
        <v>132801.10000000009</v>
      </c>
      <c r="DH133" s="96">
        <v>30036.7</v>
      </c>
    </row>
    <row r="134" spans="2:112" x14ac:dyDescent="0.25">
      <c r="B134">
        <v>2016</v>
      </c>
      <c r="C134">
        <v>11</v>
      </c>
      <c r="D134" t="s">
        <v>629</v>
      </c>
      <c r="E134" s="3">
        <v>42675</v>
      </c>
      <c r="F134" s="96">
        <v>3876892.8</v>
      </c>
      <c r="G134" s="96">
        <v>3872413.3</v>
      </c>
      <c r="H134" s="96">
        <v>3569559.6</v>
      </c>
      <c r="I134" s="96">
        <v>1004182.8</v>
      </c>
      <c r="J134" s="96">
        <v>168122.9</v>
      </c>
      <c r="K134" s="96">
        <v>4637.2</v>
      </c>
      <c r="L134" s="96">
        <v>615932.4</v>
      </c>
      <c r="M134" s="96">
        <v>215490.3</v>
      </c>
      <c r="N134" s="96">
        <v>1153851</v>
      </c>
      <c r="O134" s="96">
        <v>674961.7</v>
      </c>
      <c r="P134" s="96">
        <v>20452.900000000001</v>
      </c>
      <c r="Q134" s="96">
        <v>716111.2</v>
      </c>
      <c r="R134" s="96">
        <v>302853.7</v>
      </c>
      <c r="S134" s="96">
        <v>86247.7</v>
      </c>
      <c r="T134" s="96">
        <v>36138.800000000003</v>
      </c>
      <c r="U134" s="96">
        <v>180467.20000000001</v>
      </c>
      <c r="V134" s="96">
        <v>4479.5</v>
      </c>
      <c r="W134" s="96">
        <v>5229162.5999999996</v>
      </c>
      <c r="X134" s="96">
        <v>4868778.2</v>
      </c>
      <c r="Y134" s="96">
        <v>1866303.9</v>
      </c>
      <c r="Z134" s="96">
        <v>1548177.8</v>
      </c>
      <c r="AA134" s="96">
        <v>318126.09999999998</v>
      </c>
      <c r="AB134" s="96">
        <v>156777.4</v>
      </c>
      <c r="AC134" s="96">
        <v>2101649</v>
      </c>
      <c r="AD134" s="96">
        <v>654387.4</v>
      </c>
      <c r="AE134" s="96">
        <v>1424010.1</v>
      </c>
      <c r="AF134" s="96">
        <v>4737.8</v>
      </c>
      <c r="AG134" s="96">
        <v>18513.7</v>
      </c>
      <c r="AH134" s="96">
        <v>744047.9</v>
      </c>
      <c r="AI134" s="96">
        <v>563822.5</v>
      </c>
      <c r="AJ134" s="96">
        <v>180225.4</v>
      </c>
      <c r="AK134" s="96">
        <v>356422.2</v>
      </c>
      <c r="AL134" s="96">
        <v>55536.2</v>
      </c>
      <c r="AM134" s="96">
        <v>300886</v>
      </c>
      <c r="AN134" s="96">
        <v>13232.2</v>
      </c>
      <c r="AO134" s="96">
        <v>206975.2</v>
      </c>
      <c r="AP134" s="96">
        <v>0</v>
      </c>
      <c r="AQ134" s="96">
        <v>80678.600000000006</v>
      </c>
      <c r="AR134" s="96">
        <v>0</v>
      </c>
      <c r="AS134" s="96">
        <v>3962.2</v>
      </c>
      <c r="AT134" s="96">
        <v>-608221.89999999944</v>
      </c>
      <c r="AU134" s="96">
        <v>-996364.90000000037</v>
      </c>
      <c r="AV134" s="96">
        <v>-1352269.7999999998</v>
      </c>
      <c r="AW134" s="96">
        <v>-4.2184228900000003</v>
      </c>
      <c r="AX134" s="96">
        <v>0.10000000009313226</v>
      </c>
      <c r="AY134" s="96">
        <v>1352269.9</v>
      </c>
      <c r="AZ134" s="96">
        <v>1319626.7</v>
      </c>
      <c r="BA134" s="96">
        <v>32643.200000000001</v>
      </c>
      <c r="BB134" s="96">
        <v>320562.88221022801</v>
      </c>
      <c r="BC134" s="96">
        <v>4915696</v>
      </c>
      <c r="BI134">
        <v>2016</v>
      </c>
      <c r="BJ134">
        <v>11</v>
      </c>
      <c r="BK134" t="s">
        <v>629</v>
      </c>
      <c r="BL134" s="3">
        <v>42675</v>
      </c>
      <c r="BM134" s="96">
        <v>347566.59999999963</v>
      </c>
      <c r="BN134" s="96">
        <v>347566.59999999963</v>
      </c>
      <c r="BO134" s="96">
        <v>315676.5</v>
      </c>
      <c r="BP134" s="96">
        <v>112949.20000000007</v>
      </c>
      <c r="BQ134" s="96">
        <v>18653.199999999983</v>
      </c>
      <c r="BR134" s="96">
        <v>450.89999999999964</v>
      </c>
      <c r="BS134" s="96">
        <v>69901.800000000047</v>
      </c>
      <c r="BT134" s="96">
        <v>23943.299999999988</v>
      </c>
      <c r="BU134" s="96">
        <v>64043.199999999953</v>
      </c>
      <c r="BV134" s="96">
        <v>59740.79999999993</v>
      </c>
      <c r="BW134" s="96">
        <v>1960.7000000000007</v>
      </c>
      <c r="BX134" s="96">
        <v>76982.599999999977</v>
      </c>
      <c r="BY134" s="96">
        <v>31890.100000000035</v>
      </c>
      <c r="BZ134" s="96">
        <v>5504.6999999999971</v>
      </c>
      <c r="CA134" s="96">
        <v>4259.2000000000044</v>
      </c>
      <c r="CB134" s="96">
        <v>22126.200000000012</v>
      </c>
      <c r="CC134" s="96">
        <v>0</v>
      </c>
      <c r="CD134" s="96">
        <v>476642.5</v>
      </c>
      <c r="CE134" s="96">
        <v>415011</v>
      </c>
      <c r="CF134" s="96">
        <v>156453.29999999981</v>
      </c>
      <c r="CG134" s="96">
        <v>129607.40000000014</v>
      </c>
      <c r="CH134" s="96">
        <v>26845.899999999965</v>
      </c>
      <c r="CI134" s="96">
        <v>21409.5</v>
      </c>
      <c r="CJ134" s="96">
        <v>197061.5</v>
      </c>
      <c r="CK134" s="96">
        <v>64843.70000000007</v>
      </c>
      <c r="CL134" s="96">
        <v>131866.40000000014</v>
      </c>
      <c r="CM134" s="96">
        <v>351.40000000000055</v>
      </c>
      <c r="CN134" s="96">
        <v>0</v>
      </c>
      <c r="CO134" s="96">
        <v>40086.70000000007</v>
      </c>
      <c r="CP134" s="96">
        <v>39298.300000000047</v>
      </c>
      <c r="CQ134" s="96">
        <v>788.39999999999418</v>
      </c>
      <c r="CR134" s="96">
        <v>61631.5</v>
      </c>
      <c r="CS134" s="96">
        <v>7696.6999999999971</v>
      </c>
      <c r="CT134" s="96">
        <v>53934.799999999988</v>
      </c>
      <c r="CU134" s="96">
        <v>3538.5</v>
      </c>
      <c r="CV134" s="96">
        <v>22817</v>
      </c>
      <c r="CW134" s="96">
        <v>0</v>
      </c>
      <c r="CX134" s="96">
        <v>27579.300000000003</v>
      </c>
      <c r="CY134" s="96">
        <v>0</v>
      </c>
      <c r="CZ134" s="96">
        <v>0</v>
      </c>
      <c r="DA134" s="96">
        <v>-88989.200000000186</v>
      </c>
      <c r="DB134" s="96">
        <v>-67444.400000000373</v>
      </c>
      <c r="DC134" s="96">
        <v>-129075.90000000037</v>
      </c>
      <c r="DD134" s="96">
        <v>-0.40265391000000017</v>
      </c>
      <c r="DE134" s="96">
        <v>9.999999962747097E-2</v>
      </c>
      <c r="DF134" s="96">
        <v>129076</v>
      </c>
      <c r="DG134" s="96">
        <v>129839.69999999995</v>
      </c>
      <c r="DH134" s="96">
        <v>-763.70000000000073</v>
      </c>
    </row>
    <row r="135" spans="2:112" x14ac:dyDescent="0.25">
      <c r="B135">
        <v>2016</v>
      </c>
      <c r="C135">
        <v>12</v>
      </c>
      <c r="D135" t="s">
        <v>630</v>
      </c>
      <c r="E135" s="3">
        <v>42705</v>
      </c>
      <c r="F135" s="96">
        <v>4564859.0999999996</v>
      </c>
      <c r="G135" s="96">
        <v>4560327.2</v>
      </c>
      <c r="H135" s="96">
        <v>4167388.4</v>
      </c>
      <c r="I135" s="96">
        <v>1097760.3999999999</v>
      </c>
      <c r="J135" s="96">
        <v>185521.2</v>
      </c>
      <c r="K135" s="96">
        <v>5072.7</v>
      </c>
      <c r="L135" s="96">
        <v>674479.6</v>
      </c>
      <c r="M135" s="96">
        <v>232686.9</v>
      </c>
      <c r="N135" s="96">
        <v>1416216.6</v>
      </c>
      <c r="O135" s="96">
        <v>739878.7</v>
      </c>
      <c r="P135" s="96">
        <v>22629.9</v>
      </c>
      <c r="Q135" s="96">
        <v>890902.8</v>
      </c>
      <c r="R135" s="96">
        <v>392938.8</v>
      </c>
      <c r="S135" s="96">
        <v>147030.79999999999</v>
      </c>
      <c r="T135" s="96">
        <v>44364.800000000003</v>
      </c>
      <c r="U135" s="96">
        <v>201543.2</v>
      </c>
      <c r="V135" s="96">
        <v>4531.8999999999996</v>
      </c>
      <c r="W135" s="96">
        <v>6199284.7000000002</v>
      </c>
      <c r="X135" s="96">
        <v>5623981.0999999996</v>
      </c>
      <c r="Y135" s="96">
        <v>2177506.2000000002</v>
      </c>
      <c r="Z135" s="96">
        <v>1816069.9</v>
      </c>
      <c r="AA135" s="96">
        <v>361436.3</v>
      </c>
      <c r="AB135" s="96">
        <v>195942.5</v>
      </c>
      <c r="AC135" s="96">
        <v>2375943.4</v>
      </c>
      <c r="AD135" s="96">
        <v>769849.9</v>
      </c>
      <c r="AE135" s="96">
        <v>1581290.6</v>
      </c>
      <c r="AF135" s="96">
        <v>5173.8</v>
      </c>
      <c r="AG135" s="96">
        <v>19629.099999999999</v>
      </c>
      <c r="AH135" s="96">
        <v>874589</v>
      </c>
      <c r="AI135" s="96">
        <v>693689.6</v>
      </c>
      <c r="AJ135" s="96">
        <v>180899.4</v>
      </c>
      <c r="AK135" s="96">
        <v>571341.4</v>
      </c>
      <c r="AL135" s="96">
        <v>95054.3</v>
      </c>
      <c r="AM135" s="96">
        <v>476287.1</v>
      </c>
      <c r="AN135" s="96">
        <v>18035.8</v>
      </c>
      <c r="AO135" s="96">
        <v>333722.5</v>
      </c>
      <c r="AP135" s="96">
        <v>0</v>
      </c>
      <c r="AQ135" s="96">
        <v>124528.8</v>
      </c>
      <c r="AR135" s="96">
        <v>0</v>
      </c>
      <c r="AS135" s="96">
        <v>3962.2</v>
      </c>
      <c r="AT135" s="96">
        <v>-759836.60000000056</v>
      </c>
      <c r="AU135" s="96">
        <v>-1063653.8999999994</v>
      </c>
      <c r="AV135" s="96">
        <v>-1634425.6000000006</v>
      </c>
      <c r="AW135" s="96">
        <v>-5.0986115099999996</v>
      </c>
      <c r="AX135" s="96">
        <v>-1472.9071400088724</v>
      </c>
      <c r="AY135" s="96">
        <v>1632952.6928599917</v>
      </c>
      <c r="AZ135" s="96">
        <v>1472490.6187437701</v>
      </c>
      <c r="BA135" s="96">
        <v>160462.07411622169</v>
      </c>
      <c r="BB135" s="96">
        <v>320562.88203060225</v>
      </c>
      <c r="BC135" s="96">
        <v>4919950</v>
      </c>
      <c r="BE135" s="26">
        <v>6515571.9474913822</v>
      </c>
      <c r="BI135">
        <v>2016</v>
      </c>
      <c r="BJ135">
        <v>12</v>
      </c>
      <c r="BK135" t="s">
        <v>630</v>
      </c>
      <c r="BL135" s="3">
        <v>42705</v>
      </c>
      <c r="BM135" s="96">
        <v>687966.29999999981</v>
      </c>
      <c r="BN135" s="96">
        <v>687913.90000000037</v>
      </c>
      <c r="BO135" s="96">
        <v>597828.79999999981</v>
      </c>
      <c r="BP135" s="96">
        <v>93577.59999999986</v>
      </c>
      <c r="BQ135" s="96">
        <v>17398.300000000017</v>
      </c>
      <c r="BR135" s="96">
        <v>435.5</v>
      </c>
      <c r="BS135" s="96">
        <v>58547.199999999953</v>
      </c>
      <c r="BT135" s="96">
        <v>17196.600000000006</v>
      </c>
      <c r="BU135" s="96">
        <v>262365.60000000009</v>
      </c>
      <c r="BV135" s="96">
        <v>64917</v>
      </c>
      <c r="BW135" s="96">
        <v>2177</v>
      </c>
      <c r="BX135" s="96">
        <v>174791.60000000009</v>
      </c>
      <c r="BY135" s="96">
        <v>90085.099999999977</v>
      </c>
      <c r="BZ135" s="96">
        <v>60783.099999999991</v>
      </c>
      <c r="CA135" s="96">
        <v>8226</v>
      </c>
      <c r="CB135" s="96">
        <v>21076</v>
      </c>
      <c r="CC135" s="96">
        <v>52.399999999999636</v>
      </c>
      <c r="CD135" s="96">
        <v>970122.10000000056</v>
      </c>
      <c r="CE135" s="96">
        <v>755202.89999999944</v>
      </c>
      <c r="CF135" s="96">
        <v>311202.30000000028</v>
      </c>
      <c r="CG135" s="96">
        <v>267892.09999999986</v>
      </c>
      <c r="CH135" s="96">
        <v>43310.200000000012</v>
      </c>
      <c r="CI135" s="96">
        <v>39165.100000000006</v>
      </c>
      <c r="CJ135" s="96">
        <v>274294.39999999991</v>
      </c>
      <c r="CK135" s="96">
        <v>115462.5</v>
      </c>
      <c r="CL135" s="96">
        <v>157280.5</v>
      </c>
      <c r="CM135" s="96">
        <v>436</v>
      </c>
      <c r="CN135" s="96">
        <v>1115.3999999999978</v>
      </c>
      <c r="CO135" s="96">
        <v>130541.09999999998</v>
      </c>
      <c r="CP135" s="96">
        <v>129867.09999999998</v>
      </c>
      <c r="CQ135" s="96">
        <v>674</v>
      </c>
      <c r="CR135" s="96">
        <v>214919.2</v>
      </c>
      <c r="CS135" s="96">
        <v>39518.100000000006</v>
      </c>
      <c r="CT135" s="96">
        <v>175401.09999999998</v>
      </c>
      <c r="CU135" s="96">
        <v>4803.5999999999985</v>
      </c>
      <c r="CV135" s="96">
        <v>126747.29999999999</v>
      </c>
      <c r="CW135" s="96">
        <v>0</v>
      </c>
      <c r="CX135" s="96">
        <v>43850.2</v>
      </c>
      <c r="CY135" s="96">
        <v>0</v>
      </c>
      <c r="CZ135" s="96">
        <v>0</v>
      </c>
      <c r="DA135" s="96">
        <v>-151614.70000000112</v>
      </c>
      <c r="DB135" s="96">
        <v>-67288.999999999069</v>
      </c>
      <c r="DC135" s="96">
        <v>-282155.80000000075</v>
      </c>
      <c r="DD135" s="96">
        <v>-0.88018861999999931</v>
      </c>
      <c r="DE135" s="96">
        <v>-1473.0071400089655</v>
      </c>
      <c r="DF135" s="96">
        <v>280682.79285999178</v>
      </c>
      <c r="DG135" s="96">
        <v>152863.9187437701</v>
      </c>
      <c r="DH135" s="96">
        <v>127818.87411622169</v>
      </c>
    </row>
    <row r="136" spans="2:112" x14ac:dyDescent="0.25">
      <c r="B136">
        <v>2017</v>
      </c>
      <c r="C136">
        <v>1</v>
      </c>
      <c r="D136" t="s">
        <v>631</v>
      </c>
      <c r="E136" s="3">
        <v>42736</v>
      </c>
      <c r="F136" s="96">
        <v>376494.5</v>
      </c>
      <c r="G136" s="96">
        <v>370609.7</v>
      </c>
      <c r="H136" s="96">
        <v>343836.1</v>
      </c>
      <c r="I136" s="96">
        <v>86005.4</v>
      </c>
      <c r="J136" s="96">
        <v>14686.3</v>
      </c>
      <c r="K136" s="96">
        <v>469.7</v>
      </c>
      <c r="L136" s="96">
        <v>54137.5</v>
      </c>
      <c r="M136" s="96">
        <v>16711.900000000001</v>
      </c>
      <c r="N136" s="96">
        <v>96469.3</v>
      </c>
      <c r="O136" s="96">
        <v>81463.7</v>
      </c>
      <c r="P136" s="96">
        <v>2917.2</v>
      </c>
      <c r="Q136" s="96">
        <v>76980.5</v>
      </c>
      <c r="R136" s="96">
        <v>26773.599999999999</v>
      </c>
      <c r="S136" s="96">
        <v>6079.2</v>
      </c>
      <c r="T136" s="96">
        <v>16298.5</v>
      </c>
      <c r="U136" s="96">
        <v>4395.8999999999996</v>
      </c>
      <c r="V136" s="96">
        <v>5884.8</v>
      </c>
      <c r="W136" s="96">
        <v>561555.5</v>
      </c>
      <c r="X136" s="96">
        <v>536726.69999999995</v>
      </c>
      <c r="Y136" s="96">
        <v>268251.5</v>
      </c>
      <c r="Z136" s="96">
        <v>249789.9</v>
      </c>
      <c r="AA136" s="96">
        <v>18461.599999999999</v>
      </c>
      <c r="AB136" s="96">
        <v>3891.1</v>
      </c>
      <c r="AC136" s="96">
        <v>212616.6</v>
      </c>
      <c r="AD136" s="96">
        <v>55444.3</v>
      </c>
      <c r="AE136" s="96">
        <v>141645.5</v>
      </c>
      <c r="AF136" s="96">
        <v>879.9</v>
      </c>
      <c r="AG136" s="96">
        <v>14646.9</v>
      </c>
      <c r="AH136" s="96">
        <v>51967.5</v>
      </c>
      <c r="AI136" s="96">
        <v>29519.9</v>
      </c>
      <c r="AJ136" s="96">
        <v>22447.599999999999</v>
      </c>
      <c r="AK136" s="96">
        <v>24828.799999999999</v>
      </c>
      <c r="AL136" s="96">
        <v>2944.5</v>
      </c>
      <c r="AM136" s="96">
        <v>21884.3</v>
      </c>
      <c r="AN136" s="96">
        <v>1000.9</v>
      </c>
      <c r="AO136" s="96">
        <v>20883.400000000001</v>
      </c>
      <c r="AP136" s="96">
        <v>0</v>
      </c>
      <c r="AQ136" s="96">
        <v>0</v>
      </c>
      <c r="AR136" s="96">
        <v>0</v>
      </c>
      <c r="AS136" s="96">
        <v>0</v>
      </c>
      <c r="AT136" s="96">
        <v>-133093.5</v>
      </c>
      <c r="AU136" s="96">
        <v>-166116.99999999994</v>
      </c>
      <c r="AV136" s="96">
        <v>-185061</v>
      </c>
      <c r="AW136" s="96">
        <v>-0.53885073999999999</v>
      </c>
      <c r="AX136" s="96">
        <v>0</v>
      </c>
      <c r="AY136" s="96">
        <v>185061</v>
      </c>
      <c r="AZ136" s="96">
        <v>188706</v>
      </c>
      <c r="BA136" s="96">
        <v>-3645</v>
      </c>
      <c r="BB136" s="96">
        <v>343436.47741858906</v>
      </c>
      <c r="BC136" s="96">
        <v>4923317</v>
      </c>
      <c r="BI136">
        <v>2017</v>
      </c>
      <c r="BJ136">
        <v>1</v>
      </c>
      <c r="BK136" t="s">
        <v>631</v>
      </c>
      <c r="BL136" s="3">
        <v>42736</v>
      </c>
      <c r="BM136" s="96">
        <v>376494.5</v>
      </c>
      <c r="BN136" s="96">
        <v>370609.7</v>
      </c>
      <c r="BO136" s="96">
        <v>343836.1</v>
      </c>
      <c r="BP136" s="96">
        <v>86005.4</v>
      </c>
      <c r="BQ136" s="96">
        <v>14686.3</v>
      </c>
      <c r="BR136" s="96">
        <v>469.7</v>
      </c>
      <c r="BS136" s="96">
        <v>54137.5</v>
      </c>
      <c r="BT136" s="96">
        <v>16711.900000000001</v>
      </c>
      <c r="BU136" s="96">
        <v>96469.3</v>
      </c>
      <c r="BV136" s="96">
        <v>81463.7</v>
      </c>
      <c r="BW136" s="96">
        <v>2917.2</v>
      </c>
      <c r="BX136" s="96">
        <v>76980.5</v>
      </c>
      <c r="BY136" s="96">
        <v>26773.599999999999</v>
      </c>
      <c r="BZ136" s="96">
        <v>6079.2</v>
      </c>
      <c r="CA136" s="96">
        <v>16298.5</v>
      </c>
      <c r="CB136" s="96">
        <v>4395.8999999999996</v>
      </c>
      <c r="CC136" s="96">
        <v>5884.8</v>
      </c>
      <c r="CD136" s="96">
        <v>561555.5</v>
      </c>
      <c r="CE136" s="96">
        <v>536726.69999999995</v>
      </c>
      <c r="CF136" s="96">
        <v>268251.5</v>
      </c>
      <c r="CG136" s="96">
        <v>249789.9</v>
      </c>
      <c r="CH136" s="96">
        <v>18461.599999999999</v>
      </c>
      <c r="CI136" s="96">
        <v>3891.1</v>
      </c>
      <c r="CJ136" s="96">
        <v>212616.6</v>
      </c>
      <c r="CK136" s="96">
        <v>55444.3</v>
      </c>
      <c r="CL136" s="96">
        <v>141645.5</v>
      </c>
      <c r="CM136" s="96">
        <v>879.9</v>
      </c>
      <c r="CN136" s="96">
        <v>14646.9</v>
      </c>
      <c r="CO136" s="96">
        <v>51967.5</v>
      </c>
      <c r="CP136" s="96">
        <v>29519.9</v>
      </c>
      <c r="CQ136" s="96">
        <v>22447.599999999999</v>
      </c>
      <c r="CR136" s="96">
        <v>24828.799999999999</v>
      </c>
      <c r="CS136" s="96">
        <v>2944.5</v>
      </c>
      <c r="CT136" s="96">
        <v>21884.3</v>
      </c>
      <c r="CU136" s="96">
        <v>1000.9</v>
      </c>
      <c r="CV136" s="96">
        <v>20883.400000000001</v>
      </c>
      <c r="CW136" s="96">
        <v>0</v>
      </c>
      <c r="CX136" s="96">
        <v>0</v>
      </c>
      <c r="CY136" s="96">
        <v>0</v>
      </c>
      <c r="CZ136" s="96">
        <v>0</v>
      </c>
      <c r="DA136" s="96">
        <v>-133093.5</v>
      </c>
      <c r="DB136" s="96">
        <v>-166116.99999999994</v>
      </c>
      <c r="DC136" s="96">
        <v>-185061</v>
      </c>
      <c r="DD136" s="96">
        <v>-0.53885073999999999</v>
      </c>
      <c r="DE136" s="96">
        <v>0</v>
      </c>
      <c r="DF136" s="96">
        <v>185061</v>
      </c>
      <c r="DG136" s="96">
        <v>188706</v>
      </c>
      <c r="DH136" s="96">
        <v>-3645</v>
      </c>
    </row>
    <row r="137" spans="2:112" x14ac:dyDescent="0.25">
      <c r="B137">
        <v>2017</v>
      </c>
      <c r="C137">
        <v>2</v>
      </c>
      <c r="D137" t="s">
        <v>632</v>
      </c>
      <c r="E137" s="3">
        <v>42767</v>
      </c>
      <c r="F137" s="96">
        <v>678747.9</v>
      </c>
      <c r="G137" s="96">
        <v>672863.1</v>
      </c>
      <c r="H137" s="96">
        <v>624228.19999999995</v>
      </c>
      <c r="I137" s="96">
        <v>166270.09999999998</v>
      </c>
      <c r="J137" s="96">
        <v>27750.3</v>
      </c>
      <c r="K137" s="96">
        <v>917</v>
      </c>
      <c r="L137" s="96">
        <v>105189</v>
      </c>
      <c r="M137" s="96">
        <v>32413.8</v>
      </c>
      <c r="N137" s="96">
        <v>161515.4</v>
      </c>
      <c r="O137" s="96">
        <v>144663.4</v>
      </c>
      <c r="P137" s="96">
        <v>3834.2</v>
      </c>
      <c r="Q137" s="96">
        <v>147945.1</v>
      </c>
      <c r="R137" s="96">
        <v>48634.9</v>
      </c>
      <c r="S137" s="96">
        <v>11706</v>
      </c>
      <c r="T137" s="96">
        <v>20521.7</v>
      </c>
      <c r="U137" s="96">
        <v>16407.2</v>
      </c>
      <c r="V137" s="96">
        <v>5884.8</v>
      </c>
      <c r="W137" s="96">
        <v>1003086.7</v>
      </c>
      <c r="X137" s="96">
        <v>930027</v>
      </c>
      <c r="Y137" s="96">
        <v>444343.3</v>
      </c>
      <c r="Z137" s="96">
        <v>375666.2</v>
      </c>
      <c r="AA137" s="96">
        <v>68677.100000000006</v>
      </c>
      <c r="AB137" s="96">
        <v>13490.1</v>
      </c>
      <c r="AC137" s="96">
        <v>408550.2</v>
      </c>
      <c r="AD137" s="96">
        <v>115362.4</v>
      </c>
      <c r="AE137" s="96">
        <v>275653</v>
      </c>
      <c r="AF137" s="96">
        <v>1181.5999999999999</v>
      </c>
      <c r="AG137" s="96">
        <v>16353.2</v>
      </c>
      <c r="AH137" s="96">
        <v>63643.4</v>
      </c>
      <c r="AI137" s="96">
        <v>41056.400000000001</v>
      </c>
      <c r="AJ137" s="96">
        <v>22587</v>
      </c>
      <c r="AK137" s="96">
        <v>73059.7</v>
      </c>
      <c r="AL137" s="96">
        <v>7001.4</v>
      </c>
      <c r="AM137" s="96">
        <v>66058.3</v>
      </c>
      <c r="AN137" s="96">
        <v>1000.9</v>
      </c>
      <c r="AO137" s="96">
        <v>64570.2</v>
      </c>
      <c r="AP137" s="96">
        <v>0</v>
      </c>
      <c r="AQ137" s="96">
        <v>487.2</v>
      </c>
      <c r="AR137" s="96">
        <v>0</v>
      </c>
      <c r="AS137" s="96">
        <v>0</v>
      </c>
      <c r="AT137" s="96">
        <v>-260695.39999999991</v>
      </c>
      <c r="AU137" s="96">
        <v>-257163.90000000002</v>
      </c>
      <c r="AV137" s="96">
        <v>-324338.79999999993</v>
      </c>
      <c r="AW137" s="96">
        <v>-0.94439240999999996</v>
      </c>
      <c r="AX137" s="96">
        <v>-0.19999999995343387</v>
      </c>
      <c r="AY137" s="96">
        <v>324338.59999999998</v>
      </c>
      <c r="AZ137" s="96">
        <v>327583.8</v>
      </c>
      <c r="BA137" s="96">
        <v>-3245.2</v>
      </c>
      <c r="BB137" s="96">
        <v>343436.47467475932</v>
      </c>
      <c r="BC137" s="96">
        <v>4928376</v>
      </c>
      <c r="BE137" s="26">
        <v>6968552.6160089914</v>
      </c>
      <c r="BI137">
        <v>2017</v>
      </c>
      <c r="BJ137">
        <v>2</v>
      </c>
      <c r="BK137" t="s">
        <v>632</v>
      </c>
      <c r="BL137" s="3">
        <v>42767</v>
      </c>
      <c r="BM137" s="96">
        <v>302253.40000000002</v>
      </c>
      <c r="BN137" s="96">
        <v>302253.39999999997</v>
      </c>
      <c r="BO137" s="96">
        <v>280392.09999999998</v>
      </c>
      <c r="BP137" s="96">
        <v>80264.699999999983</v>
      </c>
      <c r="BQ137" s="96">
        <v>13064</v>
      </c>
      <c r="BR137" s="96">
        <v>447.3</v>
      </c>
      <c r="BS137" s="96">
        <v>51051.5</v>
      </c>
      <c r="BT137" s="96">
        <v>15701.899999999998</v>
      </c>
      <c r="BU137" s="96">
        <v>65046.099999999991</v>
      </c>
      <c r="BV137" s="96">
        <v>63199.7</v>
      </c>
      <c r="BW137" s="96">
        <v>917</v>
      </c>
      <c r="BX137" s="96">
        <v>70964.600000000006</v>
      </c>
      <c r="BY137" s="96">
        <v>21861.300000000003</v>
      </c>
      <c r="BZ137" s="96">
        <v>5626.8</v>
      </c>
      <c r="CA137" s="96">
        <v>4223.2000000000007</v>
      </c>
      <c r="CB137" s="96">
        <v>12011.300000000001</v>
      </c>
      <c r="CC137" s="96">
        <v>0</v>
      </c>
      <c r="CD137" s="96">
        <v>441531.19999999995</v>
      </c>
      <c r="CE137" s="96">
        <v>393300.30000000005</v>
      </c>
      <c r="CF137" s="96">
        <v>176091.8</v>
      </c>
      <c r="CG137" s="96">
        <v>125876.30000000002</v>
      </c>
      <c r="CH137" s="96">
        <v>50215.500000000007</v>
      </c>
      <c r="CI137" s="96">
        <v>9599</v>
      </c>
      <c r="CJ137" s="96">
        <v>195933.6</v>
      </c>
      <c r="CK137" s="96">
        <v>59918.099999999991</v>
      </c>
      <c r="CL137" s="96">
        <v>134007.5</v>
      </c>
      <c r="CM137" s="96">
        <v>301.69999999999993</v>
      </c>
      <c r="CN137" s="96">
        <v>1706.3000000000011</v>
      </c>
      <c r="CO137" s="96">
        <v>11675.900000000001</v>
      </c>
      <c r="CP137" s="96">
        <v>11536.5</v>
      </c>
      <c r="CQ137" s="96">
        <v>139.40000000000146</v>
      </c>
      <c r="CR137" s="96">
        <v>48230.899999999994</v>
      </c>
      <c r="CS137" s="96">
        <v>4056.8999999999996</v>
      </c>
      <c r="CT137" s="96">
        <v>44174</v>
      </c>
      <c r="CU137" s="96">
        <v>0</v>
      </c>
      <c r="CV137" s="96">
        <v>43686.799999999996</v>
      </c>
      <c r="CW137" s="96">
        <v>0</v>
      </c>
      <c r="CX137" s="96">
        <v>487.2</v>
      </c>
      <c r="CY137" s="96">
        <v>0</v>
      </c>
      <c r="CZ137" s="96">
        <v>0</v>
      </c>
      <c r="DA137" s="96">
        <v>-127601.89999999991</v>
      </c>
      <c r="DB137" s="96">
        <v>-91046.900000000081</v>
      </c>
      <c r="DC137" s="96">
        <v>-139277.79999999993</v>
      </c>
      <c r="DD137" s="96">
        <v>-0.40554166999999997</v>
      </c>
      <c r="DE137" s="96">
        <v>-0.19999999995343387</v>
      </c>
      <c r="DF137" s="96">
        <v>139277.59999999998</v>
      </c>
      <c r="DG137" s="96">
        <v>138877.79999999999</v>
      </c>
      <c r="DH137" s="96">
        <v>399.80000000000018</v>
      </c>
    </row>
    <row r="138" spans="2:112" x14ac:dyDescent="0.25">
      <c r="B138">
        <v>2017</v>
      </c>
      <c r="C138">
        <v>3</v>
      </c>
      <c r="D138" t="s">
        <v>633</v>
      </c>
      <c r="E138" s="3">
        <v>42795</v>
      </c>
      <c r="F138" s="96">
        <v>1195995.5</v>
      </c>
      <c r="G138" s="96">
        <v>1190110.7</v>
      </c>
      <c r="H138" s="96">
        <v>1099051.2</v>
      </c>
      <c r="I138" s="96">
        <v>268749.3</v>
      </c>
      <c r="J138" s="96">
        <v>42489.9</v>
      </c>
      <c r="K138" s="96">
        <v>1395.3</v>
      </c>
      <c r="L138" s="96">
        <v>168487</v>
      </c>
      <c r="M138" s="96">
        <v>56377.1</v>
      </c>
      <c r="N138" s="96">
        <v>401944.9</v>
      </c>
      <c r="O138" s="96">
        <v>206600.2</v>
      </c>
      <c r="P138" s="96">
        <v>5289.5</v>
      </c>
      <c r="Q138" s="96">
        <v>216467.3</v>
      </c>
      <c r="R138" s="96">
        <v>91059.5</v>
      </c>
      <c r="S138" s="96">
        <v>17752.099999999999</v>
      </c>
      <c r="T138" s="96">
        <v>41699.199999999997</v>
      </c>
      <c r="U138" s="96">
        <v>31608.2</v>
      </c>
      <c r="V138" s="96">
        <v>5884.8</v>
      </c>
      <c r="W138" s="96">
        <v>1605764.7</v>
      </c>
      <c r="X138" s="96">
        <v>1497921.8</v>
      </c>
      <c r="Y138" s="96">
        <v>609811.4</v>
      </c>
      <c r="Z138" s="96">
        <v>509272.6</v>
      </c>
      <c r="AA138" s="96">
        <v>100538.8</v>
      </c>
      <c r="AB138" s="96">
        <v>31468</v>
      </c>
      <c r="AC138" s="96">
        <v>603336.5</v>
      </c>
      <c r="AD138" s="96">
        <v>178845.5</v>
      </c>
      <c r="AE138" s="96">
        <v>406724.6</v>
      </c>
      <c r="AF138" s="96">
        <v>1413.2</v>
      </c>
      <c r="AG138" s="96">
        <v>16353.2</v>
      </c>
      <c r="AH138" s="96">
        <v>253305.9</v>
      </c>
      <c r="AI138" s="96">
        <v>180887.9</v>
      </c>
      <c r="AJ138" s="96">
        <v>72418</v>
      </c>
      <c r="AK138" s="96">
        <v>107842.9</v>
      </c>
      <c r="AL138" s="96">
        <v>11994.5</v>
      </c>
      <c r="AM138" s="96">
        <v>95848.4</v>
      </c>
      <c r="AN138" s="96">
        <v>3053.2</v>
      </c>
      <c r="AO138" s="96">
        <v>91332.9</v>
      </c>
      <c r="AP138" s="96">
        <v>0</v>
      </c>
      <c r="AQ138" s="96">
        <v>1462.3</v>
      </c>
      <c r="AR138" s="96">
        <v>0</v>
      </c>
      <c r="AS138" s="96">
        <v>0</v>
      </c>
      <c r="AT138" s="96">
        <v>-156463.30000000005</v>
      </c>
      <c r="AU138" s="96">
        <v>-307811.10000000009</v>
      </c>
      <c r="AV138" s="96">
        <v>-409769.19999999995</v>
      </c>
      <c r="AW138" s="96">
        <v>-1.1931440900000001</v>
      </c>
      <c r="AX138" s="96">
        <v>1.1000000000349246</v>
      </c>
      <c r="AY138" s="96">
        <v>409770.3</v>
      </c>
      <c r="AZ138" s="96">
        <v>419925.3</v>
      </c>
      <c r="BA138" s="96">
        <v>-10155</v>
      </c>
      <c r="BB138" s="96">
        <v>343436.47463400662</v>
      </c>
      <c r="BC138" s="96">
        <v>4933537</v>
      </c>
      <c r="BE138" s="26"/>
      <c r="BI138">
        <v>2017</v>
      </c>
      <c r="BJ138">
        <v>3</v>
      </c>
      <c r="BK138" t="s">
        <v>633</v>
      </c>
      <c r="BL138" s="3">
        <v>42795</v>
      </c>
      <c r="BM138" s="96">
        <v>517247.6</v>
      </c>
      <c r="BN138" s="96">
        <v>517247.6</v>
      </c>
      <c r="BO138" s="96">
        <v>474823</v>
      </c>
      <c r="BP138" s="96">
        <v>102479.20000000001</v>
      </c>
      <c r="BQ138" s="96">
        <v>14739.600000000002</v>
      </c>
      <c r="BR138" s="96">
        <v>478.29999999999995</v>
      </c>
      <c r="BS138" s="96">
        <v>63298</v>
      </c>
      <c r="BT138" s="96">
        <v>23963.3</v>
      </c>
      <c r="BU138" s="96">
        <v>240429.50000000003</v>
      </c>
      <c r="BV138" s="96">
        <v>61936.800000000017</v>
      </c>
      <c r="BW138" s="96">
        <v>1455.3000000000002</v>
      </c>
      <c r="BX138" s="96">
        <v>68522.199999999983</v>
      </c>
      <c r="BY138" s="96">
        <v>42424.6</v>
      </c>
      <c r="BZ138" s="96">
        <v>6046.0999999999985</v>
      </c>
      <c r="CA138" s="96">
        <v>21177.499999999996</v>
      </c>
      <c r="CB138" s="96">
        <v>15201</v>
      </c>
      <c r="CC138" s="96">
        <v>0</v>
      </c>
      <c r="CD138" s="96">
        <v>602678</v>
      </c>
      <c r="CE138" s="96">
        <v>567894.80000000005</v>
      </c>
      <c r="CF138" s="96">
        <v>165468.10000000003</v>
      </c>
      <c r="CG138" s="96">
        <v>133606.39999999997</v>
      </c>
      <c r="CH138" s="96">
        <v>31861.699999999997</v>
      </c>
      <c r="CI138" s="96">
        <v>17977.900000000001</v>
      </c>
      <c r="CJ138" s="96">
        <v>194786.3</v>
      </c>
      <c r="CK138" s="96">
        <v>63483.100000000006</v>
      </c>
      <c r="CL138" s="96">
        <v>131071.59999999998</v>
      </c>
      <c r="CM138" s="96">
        <v>231.60000000000014</v>
      </c>
      <c r="CN138" s="96">
        <v>0</v>
      </c>
      <c r="CO138" s="96">
        <v>189662.5</v>
      </c>
      <c r="CP138" s="96">
        <v>139831.5</v>
      </c>
      <c r="CQ138" s="96">
        <v>49831</v>
      </c>
      <c r="CR138" s="96">
        <v>34783.199999999997</v>
      </c>
      <c r="CS138" s="96">
        <v>4993.1000000000004</v>
      </c>
      <c r="CT138" s="96">
        <v>29790.099999999991</v>
      </c>
      <c r="CU138" s="96">
        <v>2052.2999999999997</v>
      </c>
      <c r="CV138" s="96">
        <v>26762.699999999997</v>
      </c>
      <c r="CW138" s="96">
        <v>0</v>
      </c>
      <c r="CX138" s="96">
        <v>975.09999999999991</v>
      </c>
      <c r="CY138" s="96">
        <v>0</v>
      </c>
      <c r="CZ138" s="96">
        <v>0</v>
      </c>
      <c r="DA138" s="96">
        <v>104232.09999999986</v>
      </c>
      <c r="DB138" s="96">
        <v>-50647.20000000007</v>
      </c>
      <c r="DC138" s="96">
        <v>-85430.400000000023</v>
      </c>
      <c r="DD138" s="96">
        <v>-0.24875168000000014</v>
      </c>
      <c r="DE138" s="96">
        <v>1.2999999999883585</v>
      </c>
      <c r="DF138" s="96">
        <v>85431.700000000012</v>
      </c>
      <c r="DG138" s="96">
        <v>92341.5</v>
      </c>
      <c r="DH138" s="96">
        <v>-6909.8</v>
      </c>
    </row>
    <row r="139" spans="2:112" x14ac:dyDescent="0.25">
      <c r="B139">
        <v>2017</v>
      </c>
      <c r="C139">
        <v>4</v>
      </c>
      <c r="D139" t="s">
        <v>634</v>
      </c>
      <c r="E139" s="3">
        <v>42826</v>
      </c>
      <c r="F139" s="96">
        <v>1514927.2</v>
      </c>
      <c r="G139" s="96">
        <v>1509042.4</v>
      </c>
      <c r="H139" s="96">
        <v>1405486.6</v>
      </c>
      <c r="I139" s="96">
        <v>351808.89999999997</v>
      </c>
      <c r="J139" s="96">
        <v>54003.6</v>
      </c>
      <c r="K139" s="96">
        <v>1787.7</v>
      </c>
      <c r="L139" s="96">
        <v>218841.8</v>
      </c>
      <c r="M139" s="96">
        <v>77175.8</v>
      </c>
      <c r="N139" s="96">
        <v>490671.8</v>
      </c>
      <c r="O139" s="96">
        <v>266717.59999999998</v>
      </c>
      <c r="P139" s="96">
        <v>10046</v>
      </c>
      <c r="Q139" s="96">
        <v>286242.3</v>
      </c>
      <c r="R139" s="96">
        <v>103555.79999999999</v>
      </c>
      <c r="S139" s="96">
        <v>23751.8</v>
      </c>
      <c r="T139" s="96">
        <v>43221.599999999999</v>
      </c>
      <c r="U139" s="96">
        <v>36582.400000000001</v>
      </c>
      <c r="V139" s="96">
        <v>5884.8</v>
      </c>
      <c r="W139" s="96">
        <v>2085847.2</v>
      </c>
      <c r="X139" s="96">
        <v>1949757.8</v>
      </c>
      <c r="Y139" s="96">
        <v>779091.6</v>
      </c>
      <c r="Z139" s="96">
        <v>643257</v>
      </c>
      <c r="AA139" s="96">
        <v>135834.6</v>
      </c>
      <c r="AB139" s="96">
        <v>46222.400000000001</v>
      </c>
      <c r="AC139" s="96">
        <v>800349.9</v>
      </c>
      <c r="AD139" s="96">
        <v>239631</v>
      </c>
      <c r="AE139" s="96">
        <v>541907.19999999995</v>
      </c>
      <c r="AF139" s="96">
        <v>2458.5</v>
      </c>
      <c r="AG139" s="96">
        <v>16353.2</v>
      </c>
      <c r="AH139" s="96">
        <v>324093.90000000002</v>
      </c>
      <c r="AI139" s="96">
        <v>230380.6</v>
      </c>
      <c r="AJ139" s="96">
        <v>93713.3</v>
      </c>
      <c r="AK139" s="96">
        <v>136089.4</v>
      </c>
      <c r="AL139" s="96">
        <v>16520.3</v>
      </c>
      <c r="AM139" s="96">
        <v>119569.1</v>
      </c>
      <c r="AN139" s="96">
        <v>3053.2</v>
      </c>
      <c r="AO139" s="96">
        <v>113729.3</v>
      </c>
      <c r="AP139" s="96">
        <v>0</v>
      </c>
      <c r="AQ139" s="96">
        <v>2786.6</v>
      </c>
      <c r="AR139" s="96">
        <v>0</v>
      </c>
      <c r="AS139" s="96">
        <v>0</v>
      </c>
      <c r="AT139" s="96">
        <v>-246826.09999999986</v>
      </c>
      <c r="AU139" s="96">
        <v>-440715.40000000014</v>
      </c>
      <c r="AV139" s="96">
        <v>-570920</v>
      </c>
      <c r="AW139" s="96">
        <v>-1.6623743900000001</v>
      </c>
      <c r="AX139" s="96">
        <v>0.19999999995343387</v>
      </c>
      <c r="AY139" s="96">
        <v>570920.19999999995</v>
      </c>
      <c r="AZ139" s="96">
        <v>588435.1</v>
      </c>
      <c r="BA139" s="96">
        <v>-17514.900000000001</v>
      </c>
      <c r="BB139" s="96">
        <v>343436.47461989592</v>
      </c>
      <c r="BC139" s="96">
        <v>4938264</v>
      </c>
      <c r="BE139" s="26">
        <v>6954599.3211358469</v>
      </c>
      <c r="BI139">
        <v>2017</v>
      </c>
      <c r="BJ139">
        <v>4</v>
      </c>
      <c r="BK139" t="s">
        <v>634</v>
      </c>
      <c r="BL139" s="3">
        <v>42826</v>
      </c>
      <c r="BM139" s="96">
        <v>318931.69999999995</v>
      </c>
      <c r="BN139" s="96">
        <v>318931.69999999995</v>
      </c>
      <c r="BO139" s="96">
        <v>306435.40000000014</v>
      </c>
      <c r="BP139" s="96">
        <v>83059.599999999977</v>
      </c>
      <c r="BQ139" s="96">
        <v>11513.699999999997</v>
      </c>
      <c r="BR139" s="96">
        <v>392.40000000000009</v>
      </c>
      <c r="BS139" s="96">
        <v>50354.799999999988</v>
      </c>
      <c r="BT139" s="96">
        <v>20798.700000000004</v>
      </c>
      <c r="BU139" s="96">
        <v>88726.899999999965</v>
      </c>
      <c r="BV139" s="96">
        <v>60117.399999999965</v>
      </c>
      <c r="BW139" s="96">
        <v>4756.5</v>
      </c>
      <c r="BX139" s="96">
        <v>69775</v>
      </c>
      <c r="BY139" s="96">
        <v>12496.299999999988</v>
      </c>
      <c r="BZ139" s="96">
        <v>5999.7000000000007</v>
      </c>
      <c r="CA139" s="96">
        <v>1522.4000000000015</v>
      </c>
      <c r="CB139" s="96">
        <v>4974.2000000000007</v>
      </c>
      <c r="CC139" s="96">
        <v>0</v>
      </c>
      <c r="CD139" s="96">
        <v>480082.5</v>
      </c>
      <c r="CE139" s="96">
        <v>451836</v>
      </c>
      <c r="CF139" s="96">
        <v>169280.19999999995</v>
      </c>
      <c r="CG139" s="96">
        <v>133984.40000000002</v>
      </c>
      <c r="CH139" s="96">
        <v>35295.800000000003</v>
      </c>
      <c r="CI139" s="96">
        <v>14754.400000000001</v>
      </c>
      <c r="CJ139" s="96">
        <v>197013.40000000002</v>
      </c>
      <c r="CK139" s="96">
        <v>60785.5</v>
      </c>
      <c r="CL139" s="96">
        <v>135182.59999999998</v>
      </c>
      <c r="CM139" s="96">
        <v>1045.3</v>
      </c>
      <c r="CN139" s="96">
        <v>0</v>
      </c>
      <c r="CO139" s="96">
        <v>70788.000000000029</v>
      </c>
      <c r="CP139" s="96">
        <v>49492.700000000012</v>
      </c>
      <c r="CQ139" s="96">
        <v>21295.300000000003</v>
      </c>
      <c r="CR139" s="96">
        <v>28246.5</v>
      </c>
      <c r="CS139" s="96">
        <v>4525.7999999999993</v>
      </c>
      <c r="CT139" s="96">
        <v>23720.700000000012</v>
      </c>
      <c r="CU139" s="96">
        <v>0</v>
      </c>
      <c r="CV139" s="96">
        <v>22396.400000000009</v>
      </c>
      <c r="CW139" s="96">
        <v>0</v>
      </c>
      <c r="CX139" s="96">
        <v>1324.3</v>
      </c>
      <c r="CY139" s="96">
        <v>0</v>
      </c>
      <c r="CZ139" s="96">
        <v>0</v>
      </c>
      <c r="DA139" s="96">
        <v>-90362.799999999814</v>
      </c>
      <c r="DB139" s="96">
        <v>-132904.30000000005</v>
      </c>
      <c r="DC139" s="96">
        <v>-161150.80000000005</v>
      </c>
      <c r="DD139" s="96">
        <v>-0.46923029999999999</v>
      </c>
      <c r="DE139" s="96">
        <v>-0.90000000008149073</v>
      </c>
      <c r="DF139" s="96">
        <v>161149.89999999997</v>
      </c>
      <c r="DG139" s="96">
        <v>168509.8</v>
      </c>
      <c r="DH139" s="96">
        <v>-7359.9000000000015</v>
      </c>
    </row>
    <row r="140" spans="2:112" x14ac:dyDescent="0.25">
      <c r="B140">
        <v>2017</v>
      </c>
      <c r="C140">
        <v>5</v>
      </c>
      <c r="D140" t="s">
        <v>635</v>
      </c>
      <c r="E140" s="3">
        <v>42856</v>
      </c>
      <c r="F140" s="96">
        <v>1860445.7</v>
      </c>
      <c r="G140" s="96">
        <v>1854560.9</v>
      </c>
      <c r="H140" s="96">
        <v>1706074.2</v>
      </c>
      <c r="I140" s="96">
        <v>449193.4</v>
      </c>
      <c r="J140" s="96">
        <v>69238.2</v>
      </c>
      <c r="K140" s="96">
        <v>2331.5</v>
      </c>
      <c r="L140" s="96">
        <v>280309.59999999998</v>
      </c>
      <c r="M140" s="96">
        <v>97314.1</v>
      </c>
      <c r="N140" s="96">
        <v>555883.4</v>
      </c>
      <c r="O140" s="96">
        <v>329845.7</v>
      </c>
      <c r="P140" s="96">
        <v>11080.4</v>
      </c>
      <c r="Q140" s="96">
        <v>360071.3</v>
      </c>
      <c r="R140" s="96">
        <v>148486.70000000001</v>
      </c>
      <c r="S140" s="96">
        <v>29254</v>
      </c>
      <c r="T140" s="96">
        <v>47613.1</v>
      </c>
      <c r="U140" s="96">
        <v>71619.600000000006</v>
      </c>
      <c r="V140" s="96">
        <v>5884.8</v>
      </c>
      <c r="W140" s="96">
        <v>2580674.4</v>
      </c>
      <c r="X140" s="96">
        <v>2392222.6</v>
      </c>
      <c r="Y140" s="96">
        <v>943412</v>
      </c>
      <c r="Z140" s="96">
        <v>778491.8</v>
      </c>
      <c r="AA140" s="96">
        <v>164920.20000000001</v>
      </c>
      <c r="AB140" s="96">
        <v>63960.800000000003</v>
      </c>
      <c r="AC140" s="96">
        <v>1007497.2</v>
      </c>
      <c r="AD140" s="96">
        <v>302373.90000000002</v>
      </c>
      <c r="AE140" s="96">
        <v>683082.3</v>
      </c>
      <c r="AF140" s="96">
        <v>2744.9</v>
      </c>
      <c r="AG140" s="96">
        <v>19296.099999999999</v>
      </c>
      <c r="AH140" s="96">
        <v>377352.6</v>
      </c>
      <c r="AI140" s="96">
        <v>282954.59999999998</v>
      </c>
      <c r="AJ140" s="96">
        <v>94398</v>
      </c>
      <c r="AK140" s="96">
        <v>188451.8</v>
      </c>
      <c r="AL140" s="96">
        <v>20437.3</v>
      </c>
      <c r="AM140" s="96">
        <v>168014.5</v>
      </c>
      <c r="AN140" s="96">
        <v>5072.6000000000004</v>
      </c>
      <c r="AO140" s="96">
        <v>158914.20000000001</v>
      </c>
      <c r="AP140" s="96">
        <v>0</v>
      </c>
      <c r="AQ140" s="96">
        <v>4027.7</v>
      </c>
      <c r="AR140" s="96">
        <v>0</v>
      </c>
      <c r="AS140" s="96">
        <v>0</v>
      </c>
      <c r="AT140" s="96">
        <v>-342876.09999999986</v>
      </c>
      <c r="AU140" s="96">
        <v>-537661.70000000019</v>
      </c>
      <c r="AV140" s="96">
        <v>-720228.7</v>
      </c>
      <c r="AW140" s="96">
        <v>-2.09712349</v>
      </c>
      <c r="AX140" s="96">
        <v>-0.19999999995343387</v>
      </c>
      <c r="AY140" s="96">
        <v>720228.5</v>
      </c>
      <c r="AZ140" s="96">
        <v>731362.4</v>
      </c>
      <c r="BA140" s="96">
        <v>-11133.9</v>
      </c>
      <c r="BB140" s="96">
        <v>343436.47545524366</v>
      </c>
      <c r="BC140" s="96">
        <v>4943538</v>
      </c>
      <c r="BE140" s="26"/>
      <c r="BI140">
        <v>2017</v>
      </c>
      <c r="BJ140">
        <v>5</v>
      </c>
      <c r="BK140" t="s">
        <v>635</v>
      </c>
      <c r="BL140" s="3">
        <v>42856</v>
      </c>
      <c r="BM140" s="96">
        <v>345518.5</v>
      </c>
      <c r="BN140" s="96">
        <v>345518.5</v>
      </c>
      <c r="BO140" s="96">
        <v>300587.59999999986</v>
      </c>
      <c r="BP140" s="96">
        <v>97384.500000000058</v>
      </c>
      <c r="BQ140" s="96">
        <v>15234.599999999999</v>
      </c>
      <c r="BR140" s="96">
        <v>543.79999999999995</v>
      </c>
      <c r="BS140" s="96">
        <v>61467.799999999988</v>
      </c>
      <c r="BT140" s="96">
        <v>20138.300000000003</v>
      </c>
      <c r="BU140" s="96">
        <v>65211.600000000035</v>
      </c>
      <c r="BV140" s="96">
        <v>63128.100000000035</v>
      </c>
      <c r="BW140" s="96">
        <v>1034.3999999999996</v>
      </c>
      <c r="BX140" s="96">
        <v>73829</v>
      </c>
      <c r="BY140" s="96">
        <v>44930.900000000023</v>
      </c>
      <c r="BZ140" s="96">
        <v>5502.2000000000007</v>
      </c>
      <c r="CA140" s="96">
        <v>4391.5</v>
      </c>
      <c r="CB140" s="96">
        <v>35037.200000000004</v>
      </c>
      <c r="CC140" s="96">
        <v>0</v>
      </c>
      <c r="CD140" s="96">
        <v>494827.19999999995</v>
      </c>
      <c r="CE140" s="96">
        <v>442464.80000000005</v>
      </c>
      <c r="CF140" s="96">
        <v>164320.40000000002</v>
      </c>
      <c r="CG140" s="96">
        <v>135234.80000000005</v>
      </c>
      <c r="CH140" s="96">
        <v>29085.600000000006</v>
      </c>
      <c r="CI140" s="96">
        <v>17738.400000000001</v>
      </c>
      <c r="CJ140" s="96">
        <v>207147.29999999993</v>
      </c>
      <c r="CK140" s="96">
        <v>62742.900000000023</v>
      </c>
      <c r="CL140" s="96">
        <v>141175.10000000009</v>
      </c>
      <c r="CM140" s="96">
        <v>286.40000000000009</v>
      </c>
      <c r="CN140" s="96">
        <v>2942.8999999999978</v>
      </c>
      <c r="CO140" s="96">
        <v>53258.699999999953</v>
      </c>
      <c r="CP140" s="96">
        <v>52573.999999999971</v>
      </c>
      <c r="CQ140" s="96">
        <v>684.69999999999709</v>
      </c>
      <c r="CR140" s="96">
        <v>52362.399999999994</v>
      </c>
      <c r="CS140" s="96">
        <v>3917</v>
      </c>
      <c r="CT140" s="96">
        <v>48445.399999999994</v>
      </c>
      <c r="CU140" s="96">
        <v>2019.4000000000005</v>
      </c>
      <c r="CV140" s="96">
        <v>45184.900000000009</v>
      </c>
      <c r="CW140" s="96">
        <v>0</v>
      </c>
      <c r="CX140" s="96">
        <v>1241.0999999999999</v>
      </c>
      <c r="CY140" s="96">
        <v>0</v>
      </c>
      <c r="CZ140" s="96">
        <v>0</v>
      </c>
      <c r="DA140" s="96">
        <v>-96050</v>
      </c>
      <c r="DB140" s="96">
        <v>-96946.300000000047</v>
      </c>
      <c r="DC140" s="96">
        <v>-149308.69999999995</v>
      </c>
      <c r="DD140" s="96">
        <v>-0.43474909999999989</v>
      </c>
      <c r="DE140" s="96">
        <v>-0.39999999990686774</v>
      </c>
      <c r="DF140" s="96">
        <v>149308.30000000005</v>
      </c>
      <c r="DG140" s="96">
        <v>142927.30000000005</v>
      </c>
      <c r="DH140" s="96">
        <v>6381.0000000000018</v>
      </c>
    </row>
    <row r="141" spans="2:112" x14ac:dyDescent="0.25">
      <c r="B141">
        <v>2017</v>
      </c>
      <c r="C141">
        <v>6</v>
      </c>
      <c r="D141" t="s">
        <v>636</v>
      </c>
      <c r="E141" s="3">
        <v>42887</v>
      </c>
      <c r="F141" s="96">
        <v>2313524.6</v>
      </c>
      <c r="G141" s="96">
        <v>2307639.7999999998</v>
      </c>
      <c r="H141" s="96">
        <v>2129623.6</v>
      </c>
      <c r="I141" s="96">
        <v>541747.6</v>
      </c>
      <c r="J141" s="96">
        <v>84141.2</v>
      </c>
      <c r="K141" s="96">
        <v>2834.1</v>
      </c>
      <c r="L141" s="96">
        <v>340623.3</v>
      </c>
      <c r="M141" s="96">
        <v>114149</v>
      </c>
      <c r="N141" s="96">
        <v>762218.8</v>
      </c>
      <c r="O141" s="96">
        <v>389416.3</v>
      </c>
      <c r="P141" s="96">
        <v>12206.2</v>
      </c>
      <c r="Q141" s="96">
        <v>424034.7</v>
      </c>
      <c r="R141" s="96">
        <v>178016.2</v>
      </c>
      <c r="S141" s="96">
        <v>35470.400000000001</v>
      </c>
      <c r="T141" s="96">
        <v>50517.1</v>
      </c>
      <c r="U141" s="96">
        <v>92028.7</v>
      </c>
      <c r="V141" s="96">
        <v>5884.8</v>
      </c>
      <c r="W141" s="96">
        <v>3119476.3</v>
      </c>
      <c r="X141" s="96">
        <v>2900889.1</v>
      </c>
      <c r="Y141" s="96">
        <v>1106893.3999999999</v>
      </c>
      <c r="Z141" s="96">
        <v>913740.6</v>
      </c>
      <c r="AA141" s="96">
        <v>193152.8</v>
      </c>
      <c r="AB141" s="96">
        <v>81898.100000000006</v>
      </c>
      <c r="AC141" s="96">
        <v>1213580.8</v>
      </c>
      <c r="AD141" s="96">
        <v>368627.5</v>
      </c>
      <c r="AE141" s="96">
        <v>822706.2</v>
      </c>
      <c r="AF141" s="96">
        <v>2951</v>
      </c>
      <c r="AG141" s="96">
        <v>19296.099999999999</v>
      </c>
      <c r="AH141" s="96">
        <v>498516.8</v>
      </c>
      <c r="AI141" s="96">
        <v>403430.6</v>
      </c>
      <c r="AJ141" s="96">
        <v>95086.2</v>
      </c>
      <c r="AK141" s="96">
        <v>218587.2</v>
      </c>
      <c r="AL141" s="96">
        <v>25581.4</v>
      </c>
      <c r="AM141" s="96">
        <v>193005.8</v>
      </c>
      <c r="AN141" s="96">
        <v>6090.2</v>
      </c>
      <c r="AO141" s="96">
        <v>181400</v>
      </c>
      <c r="AP141" s="96">
        <v>0</v>
      </c>
      <c r="AQ141" s="96">
        <v>5515.6</v>
      </c>
      <c r="AR141" s="96">
        <v>0</v>
      </c>
      <c r="AS141" s="96">
        <v>0</v>
      </c>
      <c r="AT141" s="96">
        <v>-307434.89999999991</v>
      </c>
      <c r="AU141" s="96">
        <v>-593249.30000000028</v>
      </c>
      <c r="AV141" s="96">
        <v>-805951.69999999972</v>
      </c>
      <c r="AW141" s="96">
        <v>-2.34672715</v>
      </c>
      <c r="AX141" s="96">
        <v>-9.9999999743886292E-2</v>
      </c>
      <c r="AY141" s="96">
        <v>805951.6</v>
      </c>
      <c r="AZ141" s="96">
        <v>793660.8</v>
      </c>
      <c r="BA141" s="96">
        <v>12290.8</v>
      </c>
      <c r="BB141" s="96">
        <v>343436.47492210579</v>
      </c>
      <c r="BC141" s="96">
        <v>4947932</v>
      </c>
      <c r="BE141" s="26"/>
      <c r="BI141">
        <v>2017</v>
      </c>
      <c r="BJ141">
        <v>6</v>
      </c>
      <c r="BK141" t="s">
        <v>636</v>
      </c>
      <c r="BL141" s="3">
        <v>42887</v>
      </c>
      <c r="BM141" s="96">
        <v>453078.90000000014</v>
      </c>
      <c r="BN141" s="96">
        <v>453078.89999999991</v>
      </c>
      <c r="BO141" s="96">
        <v>423549.40000000014</v>
      </c>
      <c r="BP141" s="96">
        <v>92554.199999999953</v>
      </c>
      <c r="BQ141" s="96">
        <v>14903</v>
      </c>
      <c r="BR141" s="96">
        <v>502.59999999999991</v>
      </c>
      <c r="BS141" s="96">
        <v>60313.700000000012</v>
      </c>
      <c r="BT141" s="96">
        <v>16834.899999999994</v>
      </c>
      <c r="BU141" s="96">
        <v>206335.40000000002</v>
      </c>
      <c r="BV141" s="96">
        <v>59570.599999999977</v>
      </c>
      <c r="BW141" s="96">
        <v>1125.8000000000011</v>
      </c>
      <c r="BX141" s="96">
        <v>63963.400000000023</v>
      </c>
      <c r="BY141" s="96">
        <v>29529.5</v>
      </c>
      <c r="BZ141" s="96">
        <v>6216.4000000000015</v>
      </c>
      <c r="CA141" s="96">
        <v>2904</v>
      </c>
      <c r="CB141" s="96">
        <v>20409.099999999991</v>
      </c>
      <c r="CC141" s="96">
        <v>0</v>
      </c>
      <c r="CD141" s="96">
        <v>538801.89999999991</v>
      </c>
      <c r="CE141" s="96">
        <v>508666.5</v>
      </c>
      <c r="CF141" s="96">
        <v>163481.39999999991</v>
      </c>
      <c r="CG141" s="96">
        <v>135248.79999999993</v>
      </c>
      <c r="CH141" s="96">
        <v>28232.599999999977</v>
      </c>
      <c r="CI141" s="96">
        <v>17937.300000000003</v>
      </c>
      <c r="CJ141" s="96">
        <v>206083.60000000009</v>
      </c>
      <c r="CK141" s="96">
        <v>66253.599999999977</v>
      </c>
      <c r="CL141" s="96">
        <v>139623.89999999991</v>
      </c>
      <c r="CM141" s="96">
        <v>206.09999999999991</v>
      </c>
      <c r="CN141" s="96">
        <v>0</v>
      </c>
      <c r="CO141" s="96">
        <v>121164.20000000001</v>
      </c>
      <c r="CP141" s="96">
        <v>120476</v>
      </c>
      <c r="CQ141" s="96">
        <v>688.19999999999709</v>
      </c>
      <c r="CR141" s="96">
        <v>30135.400000000023</v>
      </c>
      <c r="CS141" s="96">
        <v>5144.1000000000022</v>
      </c>
      <c r="CT141" s="96">
        <v>24991.299999999988</v>
      </c>
      <c r="CU141" s="96">
        <v>1017.5999999999995</v>
      </c>
      <c r="CV141" s="96">
        <v>22485.799999999988</v>
      </c>
      <c r="CW141" s="96">
        <v>0</v>
      </c>
      <c r="CX141" s="96">
        <v>1487.9000000000005</v>
      </c>
      <c r="CY141" s="96">
        <v>0</v>
      </c>
      <c r="CZ141" s="96">
        <v>0</v>
      </c>
      <c r="DA141" s="96">
        <v>35441.199999999953</v>
      </c>
      <c r="DB141" s="96">
        <v>-55587.600000000093</v>
      </c>
      <c r="DC141" s="96">
        <v>-85722.999999999767</v>
      </c>
      <c r="DD141" s="96">
        <v>-0.24960366</v>
      </c>
      <c r="DE141" s="96">
        <v>0.10000000020954758</v>
      </c>
      <c r="DF141" s="96">
        <v>85723.099999999977</v>
      </c>
      <c r="DG141" s="96">
        <v>62298.400000000023</v>
      </c>
      <c r="DH141" s="96">
        <v>23424.699999999997</v>
      </c>
    </row>
    <row r="142" spans="2:112" x14ac:dyDescent="0.25">
      <c r="B142">
        <v>2017</v>
      </c>
      <c r="C142">
        <v>7</v>
      </c>
      <c r="D142" t="s">
        <v>637</v>
      </c>
      <c r="E142" s="3">
        <v>42917</v>
      </c>
      <c r="F142" s="96">
        <v>2635259.6</v>
      </c>
      <c r="G142" s="96">
        <v>2628924.7999999998</v>
      </c>
      <c r="H142" s="96">
        <v>2420997.1</v>
      </c>
      <c r="I142" s="96">
        <v>624046.10000000009</v>
      </c>
      <c r="J142" s="96">
        <v>97991.1</v>
      </c>
      <c r="K142" s="96">
        <v>3275.8</v>
      </c>
      <c r="L142" s="96">
        <v>393427.20000000001</v>
      </c>
      <c r="M142" s="96">
        <v>129352</v>
      </c>
      <c r="N142" s="96">
        <v>854890.8</v>
      </c>
      <c r="O142" s="96">
        <v>448983.7</v>
      </c>
      <c r="P142" s="96">
        <v>13890</v>
      </c>
      <c r="Q142" s="96">
        <v>479186.5</v>
      </c>
      <c r="R142" s="96">
        <v>207927.69999999998</v>
      </c>
      <c r="S142" s="96">
        <v>41454.199999999997</v>
      </c>
      <c r="T142" s="96">
        <v>54763.1</v>
      </c>
      <c r="U142" s="96">
        <v>111710.39999999999</v>
      </c>
      <c r="V142" s="96">
        <v>6334.8</v>
      </c>
      <c r="W142" s="96">
        <v>3592092.3</v>
      </c>
      <c r="X142" s="96">
        <v>3333623.7</v>
      </c>
      <c r="Y142" s="96">
        <v>1263700.6000000001</v>
      </c>
      <c r="Z142" s="96">
        <v>1048149</v>
      </c>
      <c r="AA142" s="96">
        <v>215551.6</v>
      </c>
      <c r="AB142" s="96">
        <v>100294</v>
      </c>
      <c r="AC142" s="96">
        <v>1410261.1</v>
      </c>
      <c r="AD142" s="96">
        <v>430291.3</v>
      </c>
      <c r="AE142" s="96">
        <v>944856.2</v>
      </c>
      <c r="AF142" s="96">
        <v>3368.4</v>
      </c>
      <c r="AG142" s="96">
        <v>31745.200000000001</v>
      </c>
      <c r="AH142" s="96">
        <v>559368</v>
      </c>
      <c r="AI142" s="96">
        <v>441212.2</v>
      </c>
      <c r="AJ142" s="96">
        <v>118155.8</v>
      </c>
      <c r="AK142" s="96">
        <v>257808.4</v>
      </c>
      <c r="AL142" s="96">
        <v>30523.9</v>
      </c>
      <c r="AM142" s="96">
        <v>227284.5</v>
      </c>
      <c r="AN142" s="96">
        <v>6106.8</v>
      </c>
      <c r="AO142" s="96">
        <v>212465.5</v>
      </c>
      <c r="AP142" s="96">
        <v>0</v>
      </c>
      <c r="AQ142" s="96">
        <v>8712.2000000000007</v>
      </c>
      <c r="AR142" s="96">
        <v>0</v>
      </c>
      <c r="AS142" s="96">
        <v>660.2</v>
      </c>
      <c r="AT142" s="96">
        <v>-397464.69999999972</v>
      </c>
      <c r="AU142" s="96">
        <v>-704698.90000000037</v>
      </c>
      <c r="AV142" s="96">
        <v>-956832.69999999972</v>
      </c>
      <c r="AW142" s="96">
        <v>-2.7860543899999999</v>
      </c>
      <c r="AX142" s="96">
        <v>0.30000000027939677</v>
      </c>
      <c r="AY142" s="96">
        <v>956833</v>
      </c>
      <c r="AZ142" s="96">
        <v>928274</v>
      </c>
      <c r="BA142" s="96">
        <v>28559</v>
      </c>
      <c r="BB142" s="96">
        <v>343436.4754092255</v>
      </c>
      <c r="BC142" s="96">
        <v>4951219</v>
      </c>
      <c r="BE142" s="26"/>
      <c r="BI142">
        <v>2017</v>
      </c>
      <c r="BJ142">
        <v>7</v>
      </c>
      <c r="BK142" t="s">
        <v>637</v>
      </c>
      <c r="BL142" s="3">
        <v>42917</v>
      </c>
      <c r="BM142" s="96">
        <v>321735</v>
      </c>
      <c r="BN142" s="96">
        <v>321285</v>
      </c>
      <c r="BO142" s="96">
        <v>291373.5</v>
      </c>
      <c r="BP142" s="96">
        <v>82298.500000000116</v>
      </c>
      <c r="BQ142" s="96">
        <v>13849.900000000009</v>
      </c>
      <c r="BR142" s="96">
        <v>441.70000000000027</v>
      </c>
      <c r="BS142" s="96">
        <v>52803.900000000023</v>
      </c>
      <c r="BT142" s="96">
        <v>15203</v>
      </c>
      <c r="BU142" s="96">
        <v>92672</v>
      </c>
      <c r="BV142" s="96">
        <v>59567.400000000023</v>
      </c>
      <c r="BW142" s="96">
        <v>1683.7999999999993</v>
      </c>
      <c r="BX142" s="96">
        <v>55151.799999999988</v>
      </c>
      <c r="BY142" s="96">
        <v>29911.499999999971</v>
      </c>
      <c r="BZ142" s="96">
        <v>5983.7999999999956</v>
      </c>
      <c r="CA142" s="96">
        <v>4246</v>
      </c>
      <c r="CB142" s="96">
        <v>19681.699999999997</v>
      </c>
      <c r="CC142" s="96">
        <v>450</v>
      </c>
      <c r="CD142" s="96">
        <v>472616</v>
      </c>
      <c r="CE142" s="96">
        <v>432734.60000000009</v>
      </c>
      <c r="CF142" s="96">
        <v>156807.20000000019</v>
      </c>
      <c r="CG142" s="96">
        <v>134408.40000000002</v>
      </c>
      <c r="CH142" s="96">
        <v>22398.800000000017</v>
      </c>
      <c r="CI142" s="96">
        <v>18395.899999999994</v>
      </c>
      <c r="CJ142" s="96">
        <v>196680.30000000005</v>
      </c>
      <c r="CK142" s="96">
        <v>61663.799999999988</v>
      </c>
      <c r="CL142" s="96">
        <v>122150</v>
      </c>
      <c r="CM142" s="96">
        <v>417.40000000000009</v>
      </c>
      <c r="CN142" s="96">
        <v>12449.100000000002</v>
      </c>
      <c r="CO142" s="96">
        <v>60851.200000000012</v>
      </c>
      <c r="CP142" s="96">
        <v>37781.600000000035</v>
      </c>
      <c r="CQ142" s="96">
        <v>23069.600000000006</v>
      </c>
      <c r="CR142" s="96">
        <v>39221.199999999983</v>
      </c>
      <c r="CS142" s="96">
        <v>4942.5</v>
      </c>
      <c r="CT142" s="96">
        <v>34278.700000000012</v>
      </c>
      <c r="CU142" s="96">
        <v>16.600000000000364</v>
      </c>
      <c r="CV142" s="96">
        <v>31065.5</v>
      </c>
      <c r="CW142" s="96">
        <v>0</v>
      </c>
      <c r="CX142" s="96">
        <v>3196.6000000000004</v>
      </c>
      <c r="CY142" s="96">
        <v>0</v>
      </c>
      <c r="CZ142" s="96">
        <v>660.2</v>
      </c>
      <c r="DA142" s="96">
        <v>-90029.799999999814</v>
      </c>
      <c r="DB142" s="96">
        <v>-111449.60000000009</v>
      </c>
      <c r="DC142" s="96">
        <v>-150881</v>
      </c>
      <c r="DD142" s="96">
        <v>-0.4393272399999999</v>
      </c>
      <c r="DE142" s="96">
        <v>0.40000000002328306</v>
      </c>
      <c r="DF142" s="96">
        <v>150881.40000000002</v>
      </c>
      <c r="DG142" s="96">
        <v>134613.19999999995</v>
      </c>
      <c r="DH142" s="96">
        <v>16268.2</v>
      </c>
    </row>
    <row r="143" spans="2:112" x14ac:dyDescent="0.25">
      <c r="B143">
        <v>2017</v>
      </c>
      <c r="C143">
        <v>8</v>
      </c>
      <c r="D143" t="s">
        <v>638</v>
      </c>
      <c r="E143" s="3">
        <v>42948</v>
      </c>
      <c r="F143" s="96">
        <v>2936127.8</v>
      </c>
      <c r="G143" s="96">
        <v>2929793</v>
      </c>
      <c r="H143" s="96">
        <v>2705512.2</v>
      </c>
      <c r="I143" s="96">
        <v>713530</v>
      </c>
      <c r="J143" s="96">
        <v>112988.3</v>
      </c>
      <c r="K143" s="96">
        <v>3732.5</v>
      </c>
      <c r="L143" s="96">
        <v>451668</v>
      </c>
      <c r="M143" s="96">
        <v>145141.20000000001</v>
      </c>
      <c r="N143" s="96">
        <v>919546.7</v>
      </c>
      <c r="O143" s="96">
        <v>511642.8</v>
      </c>
      <c r="P143" s="96">
        <v>17777.2</v>
      </c>
      <c r="Q143" s="96">
        <v>543015.5</v>
      </c>
      <c r="R143" s="96">
        <v>224280.8</v>
      </c>
      <c r="S143" s="96">
        <v>47073.3</v>
      </c>
      <c r="T143" s="96">
        <v>56786.1</v>
      </c>
      <c r="U143" s="96">
        <v>120421.4</v>
      </c>
      <c r="V143" s="96">
        <v>6334.8</v>
      </c>
      <c r="W143" s="96">
        <v>3994802.9</v>
      </c>
      <c r="X143" s="96">
        <v>3714789</v>
      </c>
      <c r="Y143" s="96">
        <v>1433914.9</v>
      </c>
      <c r="Z143" s="96">
        <v>1181622.3</v>
      </c>
      <c r="AA143" s="96">
        <v>252292.6</v>
      </c>
      <c r="AB143" s="96">
        <v>115496.1</v>
      </c>
      <c r="AC143" s="96">
        <v>1595221.8</v>
      </c>
      <c r="AD143" s="96">
        <v>492796</v>
      </c>
      <c r="AE143" s="96">
        <v>1066311</v>
      </c>
      <c r="AF143" s="96">
        <v>4369.3999999999996</v>
      </c>
      <c r="AG143" s="96">
        <v>31745.4</v>
      </c>
      <c r="AH143" s="96">
        <v>570156.19999999995</v>
      </c>
      <c r="AI143" s="96">
        <v>448743.5</v>
      </c>
      <c r="AJ143" s="96">
        <v>121412.7</v>
      </c>
      <c r="AK143" s="96">
        <v>279353.7</v>
      </c>
      <c r="AL143" s="96">
        <v>36133.4</v>
      </c>
      <c r="AM143" s="96">
        <v>243220.3</v>
      </c>
      <c r="AN143" s="96">
        <v>7082.3</v>
      </c>
      <c r="AO143" s="96">
        <v>225471</v>
      </c>
      <c r="AP143" s="96">
        <v>0</v>
      </c>
      <c r="AQ143" s="96">
        <v>10667</v>
      </c>
      <c r="AR143" s="96">
        <v>0</v>
      </c>
      <c r="AS143" s="96">
        <v>660.2</v>
      </c>
      <c r="AT143" s="96">
        <v>-488518.90000000037</v>
      </c>
      <c r="AU143" s="96">
        <v>-784996</v>
      </c>
      <c r="AV143" s="96">
        <v>-1058675.1000000001</v>
      </c>
      <c r="AW143" s="96">
        <v>-3.0825936600000001</v>
      </c>
      <c r="AX143" s="96">
        <v>-0.10000000009313226</v>
      </c>
      <c r="AY143" s="96">
        <v>1058675</v>
      </c>
      <c r="AZ143" s="96">
        <v>1034697</v>
      </c>
      <c r="BA143" s="96">
        <v>23978</v>
      </c>
      <c r="BB143" s="96">
        <v>343436.47485474945</v>
      </c>
      <c r="BC143" s="96">
        <v>4957241</v>
      </c>
      <c r="BE143" s="26"/>
      <c r="BI143">
        <v>2017</v>
      </c>
      <c r="BJ143">
        <v>8</v>
      </c>
      <c r="BK143" t="s">
        <v>638</v>
      </c>
      <c r="BL143" s="3">
        <v>42948</v>
      </c>
      <c r="BM143" s="96">
        <v>300868.19999999972</v>
      </c>
      <c r="BN143" s="96">
        <v>300868.20000000019</v>
      </c>
      <c r="BO143" s="96">
        <v>284515.10000000009</v>
      </c>
      <c r="BP143" s="96">
        <v>89483.899999999907</v>
      </c>
      <c r="BQ143" s="96">
        <v>14997.199999999997</v>
      </c>
      <c r="BR143" s="96">
        <v>456.69999999999982</v>
      </c>
      <c r="BS143" s="96">
        <v>58240.799999999988</v>
      </c>
      <c r="BT143" s="96">
        <v>15789.200000000012</v>
      </c>
      <c r="BU143" s="96">
        <v>64655.899999999907</v>
      </c>
      <c r="BV143" s="96">
        <v>62659.099999999977</v>
      </c>
      <c r="BW143" s="96">
        <v>3887.2000000000007</v>
      </c>
      <c r="BX143" s="96">
        <v>63829</v>
      </c>
      <c r="BY143" s="96">
        <v>16353.100000000006</v>
      </c>
      <c r="BZ143" s="96">
        <v>5619.1000000000058</v>
      </c>
      <c r="CA143" s="96">
        <v>2023</v>
      </c>
      <c r="CB143" s="96">
        <v>8711</v>
      </c>
      <c r="CC143" s="96">
        <v>0</v>
      </c>
      <c r="CD143" s="96">
        <v>402710.60000000009</v>
      </c>
      <c r="CE143" s="96">
        <v>381165.29999999981</v>
      </c>
      <c r="CF143" s="96">
        <v>170214.29999999981</v>
      </c>
      <c r="CG143" s="96">
        <v>133473.30000000005</v>
      </c>
      <c r="CH143" s="96">
        <v>36741</v>
      </c>
      <c r="CI143" s="96">
        <v>15202.100000000006</v>
      </c>
      <c r="CJ143" s="96">
        <v>184960.69999999995</v>
      </c>
      <c r="CK143" s="96">
        <v>62504.700000000012</v>
      </c>
      <c r="CL143" s="96">
        <v>121454.80000000005</v>
      </c>
      <c r="CM143" s="96">
        <v>1000.9999999999995</v>
      </c>
      <c r="CN143" s="96">
        <v>0.2000000000007276</v>
      </c>
      <c r="CO143" s="96">
        <v>10788.199999999953</v>
      </c>
      <c r="CP143" s="96">
        <v>7531.2999999999884</v>
      </c>
      <c r="CQ143" s="96">
        <v>3256.8999999999942</v>
      </c>
      <c r="CR143" s="96">
        <v>21545.300000000017</v>
      </c>
      <c r="CS143" s="96">
        <v>5609.5</v>
      </c>
      <c r="CT143" s="96">
        <v>15935.799999999988</v>
      </c>
      <c r="CU143" s="96">
        <v>975.5</v>
      </c>
      <c r="CV143" s="96">
        <v>13005.5</v>
      </c>
      <c r="CW143" s="96">
        <v>0</v>
      </c>
      <c r="CX143" s="96">
        <v>1954.7999999999993</v>
      </c>
      <c r="CY143" s="96">
        <v>0</v>
      </c>
      <c r="CZ143" s="96">
        <v>0</v>
      </c>
      <c r="DA143" s="96">
        <v>-91054.200000000652</v>
      </c>
      <c r="DB143" s="96">
        <v>-80297.099999999627</v>
      </c>
      <c r="DC143" s="96">
        <v>-101842.40000000037</v>
      </c>
      <c r="DD143" s="96">
        <v>-0.29653927000000024</v>
      </c>
      <c r="DE143" s="96">
        <v>-0.40000000037252903</v>
      </c>
      <c r="DF143" s="96">
        <v>101842</v>
      </c>
      <c r="DG143" s="96">
        <v>106423</v>
      </c>
      <c r="DH143" s="96">
        <v>-4581</v>
      </c>
    </row>
    <row r="144" spans="2:112" x14ac:dyDescent="0.25">
      <c r="B144">
        <v>2017</v>
      </c>
      <c r="C144">
        <v>9</v>
      </c>
      <c r="D144" t="s">
        <v>639</v>
      </c>
      <c r="E144" s="3">
        <v>42979</v>
      </c>
      <c r="F144" s="96">
        <v>3387042.8</v>
      </c>
      <c r="G144" s="96">
        <v>3380708</v>
      </c>
      <c r="H144" s="96">
        <v>3121504.9</v>
      </c>
      <c r="I144" s="96">
        <v>802345.89999999991</v>
      </c>
      <c r="J144" s="96">
        <v>127479.1</v>
      </c>
      <c r="K144" s="96">
        <v>4201.8</v>
      </c>
      <c r="L144" s="96">
        <v>507037.2</v>
      </c>
      <c r="M144" s="96">
        <v>163627.79999999999</v>
      </c>
      <c r="N144" s="96">
        <v>1116478.3999999999</v>
      </c>
      <c r="O144" s="96">
        <v>571916.80000000005</v>
      </c>
      <c r="P144" s="96">
        <v>18724.2</v>
      </c>
      <c r="Q144" s="96">
        <v>612039.6</v>
      </c>
      <c r="R144" s="96">
        <v>259203.09999999998</v>
      </c>
      <c r="S144" s="96">
        <v>52936.5</v>
      </c>
      <c r="T144" s="96">
        <v>58662.3</v>
      </c>
      <c r="U144" s="96">
        <v>147604.29999999999</v>
      </c>
      <c r="V144" s="96">
        <v>6334.8</v>
      </c>
      <c r="W144" s="96">
        <v>4697898.7</v>
      </c>
      <c r="X144" s="96">
        <v>4353454.5</v>
      </c>
      <c r="Y144" s="96">
        <v>1618924.9</v>
      </c>
      <c r="Z144" s="96">
        <v>1324772.6000000001</v>
      </c>
      <c r="AA144" s="96">
        <v>294152.3</v>
      </c>
      <c r="AB144" s="96">
        <v>136959.1</v>
      </c>
      <c r="AC144" s="96">
        <v>1811062.7</v>
      </c>
      <c r="AD144" s="96">
        <v>553605.69999999995</v>
      </c>
      <c r="AE144" s="96">
        <v>1218259.5</v>
      </c>
      <c r="AF144" s="96">
        <v>4508.8</v>
      </c>
      <c r="AG144" s="96">
        <v>34688.699999999997</v>
      </c>
      <c r="AH144" s="96">
        <v>786507.8</v>
      </c>
      <c r="AI144" s="96">
        <v>615821.5</v>
      </c>
      <c r="AJ144" s="96">
        <v>170686.3</v>
      </c>
      <c r="AK144" s="96">
        <v>343784</v>
      </c>
      <c r="AL144" s="96">
        <v>43532.2</v>
      </c>
      <c r="AM144" s="96">
        <v>300251.8</v>
      </c>
      <c r="AN144" s="96">
        <v>9252.6</v>
      </c>
      <c r="AO144" s="96">
        <v>272747.5</v>
      </c>
      <c r="AP144" s="96">
        <v>0</v>
      </c>
      <c r="AQ144" s="96">
        <v>18251.7</v>
      </c>
      <c r="AR144" s="96">
        <v>0</v>
      </c>
      <c r="AS144" s="96">
        <v>660.2</v>
      </c>
      <c r="AT144" s="96">
        <v>-524348.10000000056</v>
      </c>
      <c r="AU144" s="96">
        <v>-972746.5</v>
      </c>
      <c r="AV144" s="96">
        <v>-1310855.9000000004</v>
      </c>
      <c r="AW144" s="96">
        <v>-3.8168802500000001</v>
      </c>
      <c r="AX144" s="96">
        <v>-0.1000000003259629</v>
      </c>
      <c r="AY144" s="96">
        <v>1310855.8</v>
      </c>
      <c r="AZ144" s="96">
        <v>1285473.5</v>
      </c>
      <c r="BA144" s="96">
        <v>25382.3</v>
      </c>
      <c r="BB144" s="96">
        <v>343436.47537802643</v>
      </c>
      <c r="BC144" s="96">
        <v>4959771</v>
      </c>
      <c r="BE144" s="26"/>
      <c r="BI144">
        <v>2017</v>
      </c>
      <c r="BJ144">
        <v>9</v>
      </c>
      <c r="BK144" t="s">
        <v>639</v>
      </c>
      <c r="BL144" s="3">
        <v>42979</v>
      </c>
      <c r="BM144" s="96">
        <v>450915</v>
      </c>
      <c r="BN144" s="96">
        <v>450915</v>
      </c>
      <c r="BO144" s="96">
        <v>415992.69999999972</v>
      </c>
      <c r="BP144" s="96">
        <v>88815.899999999907</v>
      </c>
      <c r="BQ144" s="96">
        <v>14490.800000000003</v>
      </c>
      <c r="BR144" s="96">
        <v>469.30000000000018</v>
      </c>
      <c r="BS144" s="96">
        <v>55369.200000000012</v>
      </c>
      <c r="BT144" s="96">
        <v>18486.599999999977</v>
      </c>
      <c r="BU144" s="96">
        <v>196931.69999999995</v>
      </c>
      <c r="BV144" s="96">
        <v>60274.000000000058</v>
      </c>
      <c r="BW144" s="96">
        <v>947</v>
      </c>
      <c r="BX144" s="96">
        <v>69024.099999999977</v>
      </c>
      <c r="BY144" s="96">
        <v>34922.299999999988</v>
      </c>
      <c r="BZ144" s="96">
        <v>5863.1999999999971</v>
      </c>
      <c r="CA144" s="96">
        <v>1876.2000000000044</v>
      </c>
      <c r="CB144" s="96">
        <v>27182.899999999994</v>
      </c>
      <c r="CC144" s="96">
        <v>0</v>
      </c>
      <c r="CD144" s="96">
        <v>703095.80000000028</v>
      </c>
      <c r="CE144" s="96">
        <v>638665.5</v>
      </c>
      <c r="CF144" s="96">
        <v>185010</v>
      </c>
      <c r="CG144" s="96">
        <v>143150.30000000005</v>
      </c>
      <c r="CH144" s="96">
        <v>41859.699999999983</v>
      </c>
      <c r="CI144" s="96">
        <v>21463</v>
      </c>
      <c r="CJ144" s="96">
        <v>215840.89999999991</v>
      </c>
      <c r="CK144" s="96">
        <v>60809.699999999953</v>
      </c>
      <c r="CL144" s="96">
        <v>151948.5</v>
      </c>
      <c r="CM144" s="96">
        <v>139.40000000000055</v>
      </c>
      <c r="CN144" s="96">
        <v>2943.2999999999956</v>
      </c>
      <c r="CO144" s="96">
        <v>216351.60000000009</v>
      </c>
      <c r="CP144" s="96">
        <v>167078</v>
      </c>
      <c r="CQ144" s="96">
        <v>49273.599999999991</v>
      </c>
      <c r="CR144" s="96">
        <v>64430.299999999988</v>
      </c>
      <c r="CS144" s="96">
        <v>7398.7999999999956</v>
      </c>
      <c r="CT144" s="96">
        <v>57031.5</v>
      </c>
      <c r="CU144" s="96">
        <v>2170.3000000000002</v>
      </c>
      <c r="CV144" s="96">
        <v>47276.5</v>
      </c>
      <c r="CW144" s="96">
        <v>0</v>
      </c>
      <c r="CX144" s="96">
        <v>7584.7000000000007</v>
      </c>
      <c r="CY144" s="96">
        <v>0</v>
      </c>
      <c r="CZ144" s="96">
        <v>0</v>
      </c>
      <c r="DA144" s="96">
        <v>-35829.200000000186</v>
      </c>
      <c r="DB144" s="96">
        <v>-187750.5</v>
      </c>
      <c r="DC144" s="96">
        <v>-252180.80000000028</v>
      </c>
      <c r="DD144" s="96">
        <v>-0.73428658999999996</v>
      </c>
      <c r="DE144" s="96">
        <v>-2.3283064365386963E-10</v>
      </c>
      <c r="DF144" s="96">
        <v>252180.80000000005</v>
      </c>
      <c r="DG144" s="96">
        <v>250776.5</v>
      </c>
      <c r="DH144" s="96">
        <v>1404.2999999999993</v>
      </c>
    </row>
    <row r="145" spans="2:112" x14ac:dyDescent="0.25">
      <c r="B145">
        <v>2017</v>
      </c>
      <c r="C145">
        <v>10</v>
      </c>
      <c r="D145" t="s">
        <v>640</v>
      </c>
      <c r="E145" s="3">
        <v>43009</v>
      </c>
      <c r="F145" s="96">
        <v>3714586.2</v>
      </c>
      <c r="G145" s="96">
        <v>3707772.3</v>
      </c>
      <c r="H145" s="96">
        <v>3430940.2</v>
      </c>
      <c r="I145" s="96">
        <v>902824.40000000014</v>
      </c>
      <c r="J145" s="96">
        <v>145072.79999999999</v>
      </c>
      <c r="K145" s="96">
        <v>4708</v>
      </c>
      <c r="L145" s="96">
        <v>571098.80000000005</v>
      </c>
      <c r="M145" s="96">
        <v>181944.8</v>
      </c>
      <c r="N145" s="96">
        <v>1211204.8999999999</v>
      </c>
      <c r="O145" s="96">
        <v>628993</v>
      </c>
      <c r="P145" s="96">
        <v>19511.900000000001</v>
      </c>
      <c r="Q145" s="96">
        <v>668406</v>
      </c>
      <c r="R145" s="96">
        <v>276832.09999999998</v>
      </c>
      <c r="S145" s="96">
        <v>58919.4</v>
      </c>
      <c r="T145" s="96">
        <v>61845.7</v>
      </c>
      <c r="U145" s="96">
        <v>156067</v>
      </c>
      <c r="V145" s="96">
        <v>6813.9</v>
      </c>
      <c r="W145" s="96">
        <v>5242557.9000000004</v>
      </c>
      <c r="X145" s="96">
        <v>4871894.5999999996</v>
      </c>
      <c r="Y145" s="96">
        <v>1795764.5</v>
      </c>
      <c r="Z145" s="96">
        <v>1477101.9</v>
      </c>
      <c r="AA145" s="96">
        <v>318662.59999999998</v>
      </c>
      <c r="AB145" s="96">
        <v>153623.9</v>
      </c>
      <c r="AC145" s="96">
        <v>2063650</v>
      </c>
      <c r="AD145" s="96">
        <v>614108.69999999995</v>
      </c>
      <c r="AE145" s="96">
        <v>1409777.9</v>
      </c>
      <c r="AF145" s="96">
        <v>5074.7</v>
      </c>
      <c r="AG145" s="96">
        <v>34688.699999999997</v>
      </c>
      <c r="AH145" s="96">
        <v>858856.2</v>
      </c>
      <c r="AI145" s="96">
        <v>666001</v>
      </c>
      <c r="AJ145" s="96">
        <v>192855.2</v>
      </c>
      <c r="AK145" s="96">
        <v>370003.1</v>
      </c>
      <c r="AL145" s="96">
        <v>50164.3</v>
      </c>
      <c r="AM145" s="96">
        <v>319838.8</v>
      </c>
      <c r="AN145" s="96">
        <v>10253.5</v>
      </c>
      <c r="AO145" s="96">
        <v>286622.5</v>
      </c>
      <c r="AP145" s="96">
        <v>114</v>
      </c>
      <c r="AQ145" s="96">
        <v>22848.799999999999</v>
      </c>
      <c r="AR145" s="96">
        <v>0</v>
      </c>
      <c r="AS145" s="96">
        <v>660.2</v>
      </c>
      <c r="AT145" s="96">
        <v>-669115.5</v>
      </c>
      <c r="AU145" s="96">
        <v>-1164122.2999999998</v>
      </c>
      <c r="AV145" s="96">
        <v>-1527971.7000000002</v>
      </c>
      <c r="AW145" s="96">
        <v>-4.4490664500000001</v>
      </c>
      <c r="AX145" s="96">
        <v>-0.30000000027939677</v>
      </c>
      <c r="AY145" s="96">
        <v>1527971.4</v>
      </c>
      <c r="AZ145" s="96">
        <v>1509007.1</v>
      </c>
      <c r="BA145" s="96">
        <v>18964.3</v>
      </c>
      <c r="BB145" s="96">
        <v>343436.47530820768</v>
      </c>
      <c r="BC145" s="96">
        <v>4966414</v>
      </c>
      <c r="BE145" s="26"/>
      <c r="BI145">
        <v>2017</v>
      </c>
      <c r="BJ145">
        <v>10</v>
      </c>
      <c r="BK145" t="s">
        <v>640</v>
      </c>
      <c r="BL145" s="3">
        <v>43009</v>
      </c>
      <c r="BM145" s="96">
        <v>327543.40000000037</v>
      </c>
      <c r="BN145" s="96">
        <v>327064.29999999981</v>
      </c>
      <c r="BO145" s="96">
        <v>309435.30000000028</v>
      </c>
      <c r="BP145" s="96">
        <v>100478.50000000023</v>
      </c>
      <c r="BQ145" s="96">
        <v>17593.699999999983</v>
      </c>
      <c r="BR145" s="96">
        <v>506.19999999999982</v>
      </c>
      <c r="BS145" s="96">
        <v>64061.600000000035</v>
      </c>
      <c r="BT145" s="96">
        <v>18317</v>
      </c>
      <c r="BU145" s="96">
        <v>94726.5</v>
      </c>
      <c r="BV145" s="96">
        <v>57076.199999999953</v>
      </c>
      <c r="BW145" s="96">
        <v>787.70000000000073</v>
      </c>
      <c r="BX145" s="96">
        <v>56366.400000000023</v>
      </c>
      <c r="BY145" s="96">
        <v>17629</v>
      </c>
      <c r="BZ145" s="96">
        <v>5982.9000000000015</v>
      </c>
      <c r="CA145" s="96">
        <v>3183.3999999999942</v>
      </c>
      <c r="CB145" s="96">
        <v>8462.7000000000116</v>
      </c>
      <c r="CC145" s="96">
        <v>479.09999999999945</v>
      </c>
      <c r="CD145" s="96">
        <v>544659.20000000019</v>
      </c>
      <c r="CE145" s="96">
        <v>518440.09999999963</v>
      </c>
      <c r="CF145" s="96">
        <v>176839.60000000009</v>
      </c>
      <c r="CG145" s="96">
        <v>152329.29999999981</v>
      </c>
      <c r="CH145" s="96">
        <v>24510.299999999988</v>
      </c>
      <c r="CI145" s="96">
        <v>16664.799999999988</v>
      </c>
      <c r="CJ145" s="96">
        <v>252587.30000000005</v>
      </c>
      <c r="CK145" s="96">
        <v>60503</v>
      </c>
      <c r="CL145" s="96">
        <v>191518.39999999991</v>
      </c>
      <c r="CM145" s="96">
        <v>565.89999999999964</v>
      </c>
      <c r="CN145" s="96">
        <v>0</v>
      </c>
      <c r="CO145" s="96">
        <v>72348.399999999907</v>
      </c>
      <c r="CP145" s="96">
        <v>50179.5</v>
      </c>
      <c r="CQ145" s="96">
        <v>22168.900000000023</v>
      </c>
      <c r="CR145" s="96">
        <v>26219.099999999977</v>
      </c>
      <c r="CS145" s="96">
        <v>6632.1000000000058</v>
      </c>
      <c r="CT145" s="96">
        <v>19587</v>
      </c>
      <c r="CU145" s="96">
        <v>1000.8999999999996</v>
      </c>
      <c r="CV145" s="96">
        <v>13875</v>
      </c>
      <c r="CW145" s="96">
        <v>114</v>
      </c>
      <c r="CX145" s="96">
        <v>4597.0999999999985</v>
      </c>
      <c r="CY145" s="96">
        <v>0</v>
      </c>
      <c r="CZ145" s="96">
        <v>0</v>
      </c>
      <c r="DA145" s="96">
        <v>-144767.39999999944</v>
      </c>
      <c r="DB145" s="96">
        <v>-191375.79999999981</v>
      </c>
      <c r="DC145" s="96">
        <v>-217115.79999999981</v>
      </c>
      <c r="DD145" s="96">
        <v>-0.63218620000000003</v>
      </c>
      <c r="DE145" s="96">
        <v>-0.19999999995343387</v>
      </c>
      <c r="DF145" s="96">
        <v>217115.59999999986</v>
      </c>
      <c r="DG145" s="96">
        <v>223533.60000000009</v>
      </c>
      <c r="DH145" s="96">
        <v>-6418</v>
      </c>
    </row>
    <row r="146" spans="2:112" x14ac:dyDescent="0.25">
      <c r="B146">
        <v>2017</v>
      </c>
      <c r="C146">
        <v>11</v>
      </c>
      <c r="D146" t="s">
        <v>641</v>
      </c>
      <c r="E146" s="3">
        <v>43040</v>
      </c>
      <c r="F146" s="96">
        <v>4087432.2</v>
      </c>
      <c r="G146" s="96">
        <v>4080618.3</v>
      </c>
      <c r="H146" s="96">
        <v>3763394.8</v>
      </c>
      <c r="I146" s="96">
        <v>1017107.8</v>
      </c>
      <c r="J146" s="96">
        <v>163723.20000000001</v>
      </c>
      <c r="K146" s="96">
        <v>5225.2</v>
      </c>
      <c r="L146" s="96">
        <v>642787.30000000005</v>
      </c>
      <c r="M146" s="96">
        <v>205372.1</v>
      </c>
      <c r="N146" s="96">
        <v>1287104.3999999999</v>
      </c>
      <c r="O146" s="96">
        <v>688453</v>
      </c>
      <c r="P146" s="96">
        <v>20585.7</v>
      </c>
      <c r="Q146" s="96">
        <v>750143.9</v>
      </c>
      <c r="R146" s="96">
        <v>317223.5</v>
      </c>
      <c r="S146" s="96">
        <v>64501</v>
      </c>
      <c r="T146" s="96">
        <v>68327.899999999994</v>
      </c>
      <c r="U146" s="96">
        <v>184394.6</v>
      </c>
      <c r="V146" s="96">
        <v>6813.9</v>
      </c>
      <c r="W146" s="96">
        <v>5740312.9000000004</v>
      </c>
      <c r="X146" s="96">
        <v>5304640.0999999996</v>
      </c>
      <c r="Y146" s="96">
        <v>1961986.6</v>
      </c>
      <c r="Z146" s="96">
        <v>1614003.2</v>
      </c>
      <c r="AA146" s="96">
        <v>347983.4</v>
      </c>
      <c r="AB146" s="96">
        <v>171502.5</v>
      </c>
      <c r="AC146" s="96">
        <v>2251986.9</v>
      </c>
      <c r="AD146" s="96">
        <v>680129.5</v>
      </c>
      <c r="AE146" s="96">
        <v>1529195.7</v>
      </c>
      <c r="AF146" s="96">
        <v>5396.5</v>
      </c>
      <c r="AG146" s="96">
        <v>37265.199999999997</v>
      </c>
      <c r="AH146" s="96">
        <v>919164.1</v>
      </c>
      <c r="AI146" s="96">
        <v>725652.1</v>
      </c>
      <c r="AJ146" s="96">
        <v>193512</v>
      </c>
      <c r="AK146" s="96">
        <v>435012.6</v>
      </c>
      <c r="AL146" s="96">
        <v>63455.7</v>
      </c>
      <c r="AM146" s="96">
        <v>371556.9</v>
      </c>
      <c r="AN146" s="96">
        <v>10660.1</v>
      </c>
      <c r="AO146" s="96">
        <v>329948.40000000002</v>
      </c>
      <c r="AP146" s="96">
        <v>949.1</v>
      </c>
      <c r="AQ146" s="96">
        <v>29999.3</v>
      </c>
      <c r="AR146" s="96">
        <v>0</v>
      </c>
      <c r="AS146" s="96">
        <v>660.2</v>
      </c>
      <c r="AT146" s="96">
        <v>-733716.60000000056</v>
      </c>
      <c r="AU146" s="96">
        <v>-1224021.7999999998</v>
      </c>
      <c r="AV146" s="96">
        <v>-1652880.7000000002</v>
      </c>
      <c r="AW146" s="96">
        <v>-4.8127698099999998</v>
      </c>
      <c r="AX146" s="96">
        <v>-2.3283064365386963E-10</v>
      </c>
      <c r="AY146" s="96">
        <v>1652880.7</v>
      </c>
      <c r="AZ146" s="96">
        <v>1613834.3</v>
      </c>
      <c r="BA146" s="96">
        <v>39046.400000000001</v>
      </c>
      <c r="BB146" s="96">
        <v>343436.4753048516</v>
      </c>
      <c r="BC146" s="96">
        <v>4970874</v>
      </c>
      <c r="BE146" s="26"/>
      <c r="BI146">
        <v>2017</v>
      </c>
      <c r="BJ146">
        <v>11</v>
      </c>
      <c r="BK146" t="s">
        <v>641</v>
      </c>
      <c r="BL146" s="3">
        <v>43040</v>
      </c>
      <c r="BM146" s="96">
        <v>372846</v>
      </c>
      <c r="BN146" s="96">
        <v>372846</v>
      </c>
      <c r="BO146" s="96">
        <v>332454.59999999963</v>
      </c>
      <c r="BP146" s="96">
        <v>114283.39999999991</v>
      </c>
      <c r="BQ146" s="96">
        <v>18650.400000000023</v>
      </c>
      <c r="BR146" s="96">
        <v>517.19999999999982</v>
      </c>
      <c r="BS146" s="96">
        <v>71688.5</v>
      </c>
      <c r="BT146" s="96">
        <v>23427.300000000017</v>
      </c>
      <c r="BU146" s="96">
        <v>75899.5</v>
      </c>
      <c r="BV146" s="96">
        <v>59460</v>
      </c>
      <c r="BW146" s="96">
        <v>1073.7999999999993</v>
      </c>
      <c r="BX146" s="96">
        <v>81737.900000000023</v>
      </c>
      <c r="BY146" s="96">
        <v>40391.400000000023</v>
      </c>
      <c r="BZ146" s="96">
        <v>5581.5999999999985</v>
      </c>
      <c r="CA146" s="96">
        <v>6482.1999999999971</v>
      </c>
      <c r="CB146" s="96">
        <v>28327.600000000006</v>
      </c>
      <c r="CC146" s="96">
        <v>0</v>
      </c>
      <c r="CD146" s="96">
        <v>497755</v>
      </c>
      <c r="CE146" s="96">
        <v>432745.5</v>
      </c>
      <c r="CF146" s="96">
        <v>166222.10000000009</v>
      </c>
      <c r="CG146" s="96">
        <v>136901.30000000005</v>
      </c>
      <c r="CH146" s="96">
        <v>29320.800000000047</v>
      </c>
      <c r="CI146" s="96">
        <v>17878.600000000006</v>
      </c>
      <c r="CJ146" s="96">
        <v>188336.89999999991</v>
      </c>
      <c r="CK146" s="96">
        <v>66020.800000000047</v>
      </c>
      <c r="CL146" s="96">
        <v>119417.80000000005</v>
      </c>
      <c r="CM146" s="96">
        <v>321.80000000000018</v>
      </c>
      <c r="CN146" s="96">
        <v>2576.5</v>
      </c>
      <c r="CO146" s="96">
        <v>60307.900000000023</v>
      </c>
      <c r="CP146" s="96">
        <v>59651.099999999977</v>
      </c>
      <c r="CQ146" s="96">
        <v>656.79999999998836</v>
      </c>
      <c r="CR146" s="96">
        <v>65009.5</v>
      </c>
      <c r="CS146" s="96">
        <v>13291.399999999994</v>
      </c>
      <c r="CT146" s="96">
        <v>51718.100000000035</v>
      </c>
      <c r="CU146" s="96">
        <v>406.60000000000036</v>
      </c>
      <c r="CV146" s="96">
        <v>43325.900000000023</v>
      </c>
      <c r="CW146" s="96">
        <v>835.1</v>
      </c>
      <c r="CX146" s="96">
        <v>7150.5</v>
      </c>
      <c r="CY146" s="96">
        <v>0</v>
      </c>
      <c r="CZ146" s="96">
        <v>0</v>
      </c>
      <c r="DA146" s="96">
        <v>-64601.100000000559</v>
      </c>
      <c r="DB146" s="96">
        <v>-59899.5</v>
      </c>
      <c r="DC146" s="96">
        <v>-124909</v>
      </c>
      <c r="DD146" s="96">
        <v>-0.3637033599999997</v>
      </c>
      <c r="DE146" s="96">
        <v>0.30000000004656613</v>
      </c>
      <c r="DF146" s="96">
        <v>124909.30000000005</v>
      </c>
      <c r="DG146" s="96">
        <v>104827.19999999995</v>
      </c>
      <c r="DH146" s="96">
        <v>20082.100000000002</v>
      </c>
    </row>
    <row r="147" spans="2:112" x14ac:dyDescent="0.25">
      <c r="B147">
        <v>2017</v>
      </c>
      <c r="C147">
        <v>12</v>
      </c>
      <c r="D147" t="s">
        <v>642</v>
      </c>
      <c r="E147" s="3">
        <v>43070</v>
      </c>
      <c r="F147" s="96">
        <v>4742918.5</v>
      </c>
      <c r="G147" s="96">
        <v>4735623.9000000004</v>
      </c>
      <c r="H147" s="96">
        <v>4390059.4000000004</v>
      </c>
      <c r="I147" s="96">
        <v>1104723.8</v>
      </c>
      <c r="J147" s="96">
        <v>179188</v>
      </c>
      <c r="K147" s="96">
        <v>5638.5</v>
      </c>
      <c r="L147" s="96">
        <v>698263.1</v>
      </c>
      <c r="M147" s="96">
        <v>221634.2</v>
      </c>
      <c r="N147" s="96">
        <v>1562060.3</v>
      </c>
      <c r="O147" s="96">
        <v>755085.5</v>
      </c>
      <c r="P147" s="96">
        <v>22140.5</v>
      </c>
      <c r="Q147" s="96">
        <v>946049.3</v>
      </c>
      <c r="R147" s="96">
        <v>345564.5</v>
      </c>
      <c r="S147" s="96">
        <v>70310.7</v>
      </c>
      <c r="T147" s="96">
        <v>74938.7</v>
      </c>
      <c r="U147" s="96">
        <v>200315.1</v>
      </c>
      <c r="V147" s="96">
        <v>7294.6</v>
      </c>
      <c r="W147" s="96">
        <v>6764020.2000000002</v>
      </c>
      <c r="X147" s="96">
        <v>6114075.0999999996</v>
      </c>
      <c r="Y147" s="96">
        <v>2290203.5</v>
      </c>
      <c r="Z147" s="96">
        <v>1897242.2</v>
      </c>
      <c r="AA147" s="96">
        <v>392961.3</v>
      </c>
      <c r="AB147" s="96">
        <v>216985.4</v>
      </c>
      <c r="AC147" s="96">
        <v>2584538.7000000002</v>
      </c>
      <c r="AD147" s="96">
        <v>801193</v>
      </c>
      <c r="AE147" s="96">
        <v>1731163.1</v>
      </c>
      <c r="AF147" s="96">
        <v>5819.8</v>
      </c>
      <c r="AG147" s="96">
        <v>46362.8</v>
      </c>
      <c r="AH147" s="96">
        <v>1022347.5</v>
      </c>
      <c r="AI147" s="96">
        <v>828127.1</v>
      </c>
      <c r="AJ147" s="96">
        <v>194220.4</v>
      </c>
      <c r="AK147" s="96">
        <v>649282.19999999995</v>
      </c>
      <c r="AL147" s="96">
        <v>98445.7</v>
      </c>
      <c r="AM147" s="96">
        <v>550836.5</v>
      </c>
      <c r="AN147" s="96">
        <v>18580.3</v>
      </c>
      <c r="AO147" s="96">
        <v>470275.8</v>
      </c>
      <c r="AP147" s="96">
        <v>1568.7</v>
      </c>
      <c r="AQ147" s="96">
        <v>60411.7</v>
      </c>
      <c r="AR147" s="96">
        <v>0</v>
      </c>
      <c r="AS147" s="96">
        <v>662.9</v>
      </c>
      <c r="AT147" s="96">
        <v>-998754.20000000019</v>
      </c>
      <c r="AU147" s="96">
        <v>-1378451.1999999993</v>
      </c>
      <c r="AV147" s="96">
        <v>-2021101.7000000002</v>
      </c>
      <c r="AW147" s="96">
        <v>-5.8849360700000002</v>
      </c>
      <c r="AX147" s="96">
        <v>-2224.33255832945</v>
      </c>
      <c r="AY147" s="96">
        <v>2018877.3674416707</v>
      </c>
      <c r="AZ147" s="96">
        <v>1956885.58559019</v>
      </c>
      <c r="BA147" s="96">
        <v>61991.78185148078</v>
      </c>
      <c r="BB147" s="96">
        <v>343436.47508816526</v>
      </c>
      <c r="BC147" s="96">
        <v>4975102</v>
      </c>
      <c r="BE147" s="26"/>
      <c r="BI147">
        <v>2017</v>
      </c>
      <c r="BJ147">
        <v>12</v>
      </c>
      <c r="BK147" t="s">
        <v>642</v>
      </c>
      <c r="BL147" s="3">
        <v>43070</v>
      </c>
      <c r="BM147" s="96">
        <v>655486.29999999981</v>
      </c>
      <c r="BN147" s="96">
        <v>655005.60000000056</v>
      </c>
      <c r="BO147" s="96">
        <v>626664.60000000056</v>
      </c>
      <c r="BP147" s="96">
        <v>87616</v>
      </c>
      <c r="BQ147" s="96">
        <v>15464.799999999988</v>
      </c>
      <c r="BR147" s="96">
        <v>413.30000000000018</v>
      </c>
      <c r="BS147" s="96">
        <v>55475.79999999993</v>
      </c>
      <c r="BT147" s="96">
        <v>16262.100000000006</v>
      </c>
      <c r="BU147" s="96">
        <v>274955.90000000014</v>
      </c>
      <c r="BV147" s="96">
        <v>66632.5</v>
      </c>
      <c r="BW147" s="96">
        <v>1554.7999999999993</v>
      </c>
      <c r="BX147" s="96">
        <v>195905.40000000002</v>
      </c>
      <c r="BY147" s="96">
        <v>28341</v>
      </c>
      <c r="BZ147" s="96">
        <v>5809.6999999999971</v>
      </c>
      <c r="CA147" s="96">
        <v>6610.8000000000029</v>
      </c>
      <c r="CB147" s="96">
        <v>15920.5</v>
      </c>
      <c r="CC147" s="96">
        <v>480.70000000000073</v>
      </c>
      <c r="CD147" s="96">
        <v>1023707.2999999998</v>
      </c>
      <c r="CE147" s="96">
        <v>809435</v>
      </c>
      <c r="CF147" s="96">
        <v>328216.89999999991</v>
      </c>
      <c r="CG147" s="96">
        <v>283239</v>
      </c>
      <c r="CH147" s="96">
        <v>44977.899999999965</v>
      </c>
      <c r="CI147" s="96">
        <v>45482.899999999994</v>
      </c>
      <c r="CJ147" s="96">
        <v>332551.80000000028</v>
      </c>
      <c r="CK147" s="96">
        <v>121063.5</v>
      </c>
      <c r="CL147" s="96">
        <v>201967.40000000014</v>
      </c>
      <c r="CM147" s="96">
        <v>423.30000000000018</v>
      </c>
      <c r="CN147" s="96">
        <v>9097.6000000000058</v>
      </c>
      <c r="CO147" s="96">
        <v>103183.40000000002</v>
      </c>
      <c r="CP147" s="96">
        <v>102475</v>
      </c>
      <c r="CQ147" s="96">
        <v>708.39999999999418</v>
      </c>
      <c r="CR147" s="96">
        <v>214269.59999999998</v>
      </c>
      <c r="CS147" s="96">
        <v>34990</v>
      </c>
      <c r="CT147" s="96">
        <v>179279.59999999998</v>
      </c>
      <c r="CU147" s="96">
        <v>7920.1999999999989</v>
      </c>
      <c r="CV147" s="96">
        <v>140327.39999999997</v>
      </c>
      <c r="CW147" s="96">
        <v>619.6</v>
      </c>
      <c r="CX147" s="96">
        <v>30412.399999999998</v>
      </c>
      <c r="CY147" s="96">
        <v>0</v>
      </c>
      <c r="CZ147" s="96">
        <v>2.6999999999999318</v>
      </c>
      <c r="DA147" s="96">
        <v>-265037.59999999963</v>
      </c>
      <c r="DB147" s="96">
        <v>-154429.39999999944</v>
      </c>
      <c r="DC147" s="96">
        <v>-368221</v>
      </c>
      <c r="DD147" s="96">
        <v>-1.0721662600000004</v>
      </c>
      <c r="DE147" s="96">
        <v>-2224.3325583292171</v>
      </c>
      <c r="DF147" s="96">
        <v>365996.66744167078</v>
      </c>
      <c r="DG147" s="96">
        <v>343051.28559018997</v>
      </c>
      <c r="DH147" s="96">
        <v>22945.381851480779</v>
      </c>
    </row>
    <row r="148" spans="2:112" x14ac:dyDescent="0.25">
      <c r="B148">
        <v>2018</v>
      </c>
      <c r="C148">
        <v>1</v>
      </c>
      <c r="D148" t="s">
        <v>643</v>
      </c>
      <c r="E148" s="3">
        <v>43101</v>
      </c>
      <c r="F148" s="96">
        <v>384518.9</v>
      </c>
      <c r="G148" s="96">
        <v>384518.9</v>
      </c>
      <c r="H148" s="96">
        <v>374171.2</v>
      </c>
      <c r="I148" s="96">
        <v>87880.2</v>
      </c>
      <c r="J148" s="96">
        <v>14618.5</v>
      </c>
      <c r="K148" s="96">
        <v>478</v>
      </c>
      <c r="L148" s="96">
        <v>57039</v>
      </c>
      <c r="M148" s="96">
        <v>15744.7</v>
      </c>
      <c r="N148" s="96">
        <v>101683.8</v>
      </c>
      <c r="O148" s="96">
        <v>80562.100000000006</v>
      </c>
      <c r="P148" s="96">
        <v>2155.4</v>
      </c>
      <c r="Q148" s="96">
        <v>101889.7</v>
      </c>
      <c r="R148" s="96">
        <v>10347.699999999999</v>
      </c>
      <c r="S148" s="96">
        <v>8031.9</v>
      </c>
      <c r="T148" s="96">
        <v>1985.9</v>
      </c>
      <c r="U148" s="96">
        <v>329.9</v>
      </c>
      <c r="V148" s="96">
        <v>0</v>
      </c>
      <c r="W148" s="96">
        <v>605524.80000000005</v>
      </c>
      <c r="X148" s="96">
        <v>599697</v>
      </c>
      <c r="Y148" s="96">
        <v>287367.7</v>
      </c>
      <c r="Z148" s="96">
        <v>261666.6</v>
      </c>
      <c r="AA148" s="96">
        <v>25701.1</v>
      </c>
      <c r="AB148" s="96">
        <v>3382.1</v>
      </c>
      <c r="AC148" s="96">
        <v>233385.2</v>
      </c>
      <c r="AD148" s="96">
        <v>57167.6</v>
      </c>
      <c r="AE148" s="96">
        <v>175375.8</v>
      </c>
      <c r="AF148" s="96">
        <v>841.8</v>
      </c>
      <c r="AG148" s="96">
        <v>0</v>
      </c>
      <c r="AH148" s="96">
        <v>75562</v>
      </c>
      <c r="AI148" s="96">
        <v>52647.3</v>
      </c>
      <c r="AJ148" s="96">
        <v>22914.7</v>
      </c>
      <c r="AK148" s="96">
        <v>5827.8</v>
      </c>
      <c r="AL148" s="96">
        <v>1665.5</v>
      </c>
      <c r="AM148" s="96">
        <v>4162.3</v>
      </c>
      <c r="AN148" s="96">
        <v>359.4</v>
      </c>
      <c r="AO148" s="96">
        <v>3802.8</v>
      </c>
      <c r="AP148" s="96">
        <v>0.1</v>
      </c>
      <c r="AQ148" s="96">
        <v>0</v>
      </c>
      <c r="AR148" s="96">
        <v>0</v>
      </c>
      <c r="AS148" s="96">
        <v>0</v>
      </c>
      <c r="AT148" s="96">
        <v>-145443.90000000002</v>
      </c>
      <c r="AU148" s="96">
        <v>-215178.09999999998</v>
      </c>
      <c r="AV148" s="96">
        <v>-221005.90000000002</v>
      </c>
      <c r="AW148" s="96">
        <v>-0.61448360999999996</v>
      </c>
      <c r="AX148" s="96">
        <v>-2.9103830456733704E-11</v>
      </c>
      <c r="AY148" s="96">
        <v>221005.9</v>
      </c>
      <c r="AZ148" s="96">
        <v>219465.7</v>
      </c>
      <c r="BA148" s="96">
        <v>1540.2</v>
      </c>
      <c r="BB148" s="96">
        <v>359661.1795715756</v>
      </c>
      <c r="BC148" s="96">
        <v>4981193</v>
      </c>
      <c r="BE148" s="26"/>
      <c r="BI148">
        <v>2018</v>
      </c>
      <c r="BJ148">
        <v>1</v>
      </c>
      <c r="BK148" t="s">
        <v>643</v>
      </c>
      <c r="BL148" s="3">
        <v>43101</v>
      </c>
      <c r="BM148" s="96">
        <v>384518.9</v>
      </c>
      <c r="BN148" s="96">
        <v>384518.9</v>
      </c>
      <c r="BO148" s="96">
        <v>374171.2</v>
      </c>
      <c r="BP148" s="96">
        <v>87880.2</v>
      </c>
      <c r="BQ148" s="96">
        <v>14618.5</v>
      </c>
      <c r="BR148" s="96">
        <v>478</v>
      </c>
      <c r="BS148" s="96">
        <v>57039</v>
      </c>
      <c r="BT148" s="96">
        <v>15744.7</v>
      </c>
      <c r="BU148" s="96">
        <v>101683.8</v>
      </c>
      <c r="BV148" s="96">
        <v>80562.100000000006</v>
      </c>
      <c r="BW148" s="96">
        <v>2155.4</v>
      </c>
      <c r="BX148" s="96">
        <v>101889.7</v>
      </c>
      <c r="BY148" s="96">
        <v>10347.699999999999</v>
      </c>
      <c r="BZ148" s="96">
        <v>8031.9</v>
      </c>
      <c r="CA148" s="96">
        <v>1985.9</v>
      </c>
      <c r="CB148" s="96">
        <v>329.9</v>
      </c>
      <c r="CC148" s="96">
        <v>0</v>
      </c>
      <c r="CD148" s="96">
        <v>605524.80000000005</v>
      </c>
      <c r="CE148" s="96">
        <v>599697</v>
      </c>
      <c r="CF148" s="96">
        <v>287367.7</v>
      </c>
      <c r="CG148" s="96">
        <v>261666.6</v>
      </c>
      <c r="CH148" s="96">
        <v>25701.1</v>
      </c>
      <c r="CI148" s="96">
        <v>3382.1</v>
      </c>
      <c r="CJ148" s="96">
        <v>233385.2</v>
      </c>
      <c r="CK148" s="96">
        <v>57167.6</v>
      </c>
      <c r="CL148" s="96">
        <v>175375.8</v>
      </c>
      <c r="CM148" s="96">
        <v>841.8</v>
      </c>
      <c r="CN148" s="96">
        <v>0</v>
      </c>
      <c r="CO148" s="96">
        <v>75562</v>
      </c>
      <c r="CP148" s="96">
        <v>52647.3</v>
      </c>
      <c r="CQ148" s="96">
        <v>22914.7</v>
      </c>
      <c r="CR148" s="96">
        <v>5827.8</v>
      </c>
      <c r="CS148" s="96">
        <v>1665.5</v>
      </c>
      <c r="CT148" s="96">
        <v>4162.3</v>
      </c>
      <c r="CU148" s="96">
        <v>359.4</v>
      </c>
      <c r="CV148" s="96">
        <v>3802.8</v>
      </c>
      <c r="CW148" s="96">
        <v>0.1</v>
      </c>
      <c r="CX148" s="96">
        <v>0</v>
      </c>
      <c r="CY148" s="96">
        <v>0</v>
      </c>
      <c r="CZ148" s="96">
        <v>0</v>
      </c>
      <c r="DA148" s="96">
        <v>-145443.90000000002</v>
      </c>
      <c r="DB148" s="96">
        <v>-215178.09999999998</v>
      </c>
      <c r="DC148" s="96">
        <v>-221005.90000000002</v>
      </c>
      <c r="DD148" s="96">
        <v>-0.61448360999999996</v>
      </c>
      <c r="DE148" s="96">
        <v>-2.9103830456733704E-11</v>
      </c>
      <c r="DF148" s="96">
        <v>221005.9</v>
      </c>
      <c r="DG148" s="96">
        <v>219465.7</v>
      </c>
      <c r="DH148" s="96">
        <v>1540.2</v>
      </c>
    </row>
    <row r="149" spans="2:112" x14ac:dyDescent="0.25">
      <c r="B149">
        <v>2018</v>
      </c>
      <c r="C149">
        <v>2</v>
      </c>
      <c r="D149" t="s">
        <v>644</v>
      </c>
      <c r="E149" s="3">
        <v>43132</v>
      </c>
      <c r="F149" s="96">
        <v>682883.1</v>
      </c>
      <c r="G149" s="96">
        <v>682883.1</v>
      </c>
      <c r="H149" s="96">
        <v>652464.4</v>
      </c>
      <c r="I149" s="96">
        <v>169022.9</v>
      </c>
      <c r="J149" s="96">
        <v>28250.400000000001</v>
      </c>
      <c r="K149" s="96">
        <v>898.5</v>
      </c>
      <c r="L149" s="96">
        <v>108728.6</v>
      </c>
      <c r="M149" s="96">
        <v>31145.4</v>
      </c>
      <c r="N149" s="96">
        <v>170574.5</v>
      </c>
      <c r="O149" s="96">
        <v>147215.1</v>
      </c>
      <c r="P149" s="96">
        <v>3571.4</v>
      </c>
      <c r="Q149" s="96">
        <v>162080.5</v>
      </c>
      <c r="R149" s="96">
        <v>30418.7</v>
      </c>
      <c r="S149" s="96">
        <v>13646.2</v>
      </c>
      <c r="T149" s="96">
        <v>4351</v>
      </c>
      <c r="U149" s="96">
        <v>12421.5</v>
      </c>
      <c r="V149" s="96">
        <v>0</v>
      </c>
      <c r="W149" s="96">
        <v>1030784.9</v>
      </c>
      <c r="X149" s="96">
        <v>1002406.8</v>
      </c>
      <c r="Y149" s="96">
        <v>478477.3</v>
      </c>
      <c r="Z149" s="96">
        <v>400882.9</v>
      </c>
      <c r="AA149" s="96">
        <v>77594.399999999994</v>
      </c>
      <c r="AB149" s="96">
        <v>14473.2</v>
      </c>
      <c r="AC149" s="96">
        <v>422280.8</v>
      </c>
      <c r="AD149" s="96">
        <v>117898.1</v>
      </c>
      <c r="AE149" s="96">
        <v>299272.90000000002</v>
      </c>
      <c r="AF149" s="96">
        <v>1246</v>
      </c>
      <c r="AG149" s="96">
        <v>3863.8</v>
      </c>
      <c r="AH149" s="96">
        <v>87175.5</v>
      </c>
      <c r="AI149" s="96">
        <v>63222.6</v>
      </c>
      <c r="AJ149" s="96">
        <v>23952.9</v>
      </c>
      <c r="AK149" s="96">
        <v>28378.1</v>
      </c>
      <c r="AL149" s="96">
        <v>4662.6000000000004</v>
      </c>
      <c r="AM149" s="96">
        <v>23715.5</v>
      </c>
      <c r="AN149" s="96">
        <v>2028.7</v>
      </c>
      <c r="AO149" s="96">
        <v>21473.5</v>
      </c>
      <c r="AP149" s="96">
        <v>0</v>
      </c>
      <c r="AQ149" s="96">
        <v>213.3</v>
      </c>
      <c r="AR149" s="96">
        <v>0</v>
      </c>
      <c r="AS149" s="96">
        <v>0</v>
      </c>
      <c r="AT149" s="96">
        <v>-260726.30000000005</v>
      </c>
      <c r="AU149" s="96">
        <v>-319523.70000000007</v>
      </c>
      <c r="AV149" s="96">
        <v>-347901.80000000005</v>
      </c>
      <c r="AW149" s="96">
        <v>-0.96730428000000002</v>
      </c>
      <c r="AX149" s="96">
        <v>-5.8207660913467407E-11</v>
      </c>
      <c r="AY149" s="96">
        <v>347901.8</v>
      </c>
      <c r="AZ149" s="96">
        <v>339384.7</v>
      </c>
      <c r="BA149" s="96">
        <v>8517.1</v>
      </c>
      <c r="BB149" s="96">
        <v>359661.18127793254</v>
      </c>
      <c r="BC149" s="96">
        <v>4984681</v>
      </c>
      <c r="BE149" s="26"/>
      <c r="BI149">
        <v>2018</v>
      </c>
      <c r="BJ149">
        <v>2</v>
      </c>
      <c r="BK149" t="s">
        <v>644</v>
      </c>
      <c r="BL149" s="3">
        <v>43132</v>
      </c>
      <c r="BM149" s="96">
        <v>298364.19999999995</v>
      </c>
      <c r="BN149" s="96">
        <v>298364.19999999995</v>
      </c>
      <c r="BO149" s="96">
        <v>278293.2</v>
      </c>
      <c r="BP149" s="96">
        <v>81142.7</v>
      </c>
      <c r="BQ149" s="96">
        <v>13631.900000000001</v>
      </c>
      <c r="BR149" s="96">
        <v>420.5</v>
      </c>
      <c r="BS149" s="96">
        <v>51689.600000000006</v>
      </c>
      <c r="BT149" s="96">
        <v>15400.7</v>
      </c>
      <c r="BU149" s="96">
        <v>68890.7</v>
      </c>
      <c r="BV149" s="96">
        <v>66653</v>
      </c>
      <c r="BW149" s="96">
        <v>1416</v>
      </c>
      <c r="BX149" s="96">
        <v>60190.8</v>
      </c>
      <c r="BY149" s="96">
        <v>20071</v>
      </c>
      <c r="BZ149" s="96">
        <v>5614.3000000000011</v>
      </c>
      <c r="CA149" s="96">
        <v>2365.1</v>
      </c>
      <c r="CB149" s="96">
        <v>12091.6</v>
      </c>
      <c r="CC149" s="96">
        <v>0</v>
      </c>
      <c r="CD149" s="96">
        <v>425260.1</v>
      </c>
      <c r="CE149" s="96">
        <v>402709.80000000005</v>
      </c>
      <c r="CF149" s="96">
        <v>191109.59999999998</v>
      </c>
      <c r="CG149" s="96">
        <v>139216.30000000002</v>
      </c>
      <c r="CH149" s="96">
        <v>51893.299999999996</v>
      </c>
      <c r="CI149" s="96">
        <v>11091.1</v>
      </c>
      <c r="CJ149" s="96">
        <v>188895.59999999998</v>
      </c>
      <c r="CK149" s="96">
        <v>60730.500000000007</v>
      </c>
      <c r="CL149" s="96">
        <v>123897.10000000003</v>
      </c>
      <c r="CM149" s="96">
        <v>404.20000000000005</v>
      </c>
      <c r="CN149" s="96">
        <v>3863.8</v>
      </c>
      <c r="CO149" s="96">
        <v>11613.5</v>
      </c>
      <c r="CP149" s="96">
        <v>10575.299999999996</v>
      </c>
      <c r="CQ149" s="96">
        <v>1038.2000000000007</v>
      </c>
      <c r="CR149" s="96">
        <v>22550.3</v>
      </c>
      <c r="CS149" s="96">
        <v>2997.1000000000004</v>
      </c>
      <c r="CT149" s="96">
        <v>19553.2</v>
      </c>
      <c r="CU149" s="96">
        <v>1669.3000000000002</v>
      </c>
      <c r="CV149" s="96">
        <v>17670.7</v>
      </c>
      <c r="CW149" s="96">
        <v>-0.1</v>
      </c>
      <c r="CX149" s="96">
        <v>213.3</v>
      </c>
      <c r="CY149" s="96">
        <v>0</v>
      </c>
      <c r="CZ149" s="96">
        <v>0</v>
      </c>
      <c r="DA149" s="96">
        <v>-115282.40000000002</v>
      </c>
      <c r="DB149" s="96">
        <v>-104345.60000000009</v>
      </c>
      <c r="DC149" s="96">
        <v>-126895.90000000002</v>
      </c>
      <c r="DD149" s="96">
        <v>-0.35282067000000006</v>
      </c>
      <c r="DE149" s="96">
        <v>-2.9103830456733704E-11</v>
      </c>
      <c r="DF149" s="96">
        <v>126895.9</v>
      </c>
      <c r="DG149" s="96">
        <v>119919</v>
      </c>
      <c r="DH149" s="96">
        <v>6976.9000000000005</v>
      </c>
    </row>
    <row r="150" spans="2:112" x14ac:dyDescent="0.25">
      <c r="B150">
        <v>2018</v>
      </c>
      <c r="C150">
        <v>3</v>
      </c>
      <c r="D150" t="s">
        <v>645</v>
      </c>
      <c r="E150" s="3">
        <v>43160</v>
      </c>
      <c r="F150" s="96">
        <v>1180127.8999999999</v>
      </c>
      <c r="G150" s="96">
        <v>1179610</v>
      </c>
      <c r="H150" s="96">
        <v>1114474.1000000001</v>
      </c>
      <c r="I150" s="96">
        <v>258113.8</v>
      </c>
      <c r="J150" s="96">
        <v>41428.300000000003</v>
      </c>
      <c r="K150" s="96">
        <v>1362.7</v>
      </c>
      <c r="L150" s="96">
        <v>164849.79999999999</v>
      </c>
      <c r="M150" s="96">
        <v>50473</v>
      </c>
      <c r="N150" s="96">
        <v>416444.1</v>
      </c>
      <c r="O150" s="96">
        <v>209252.8</v>
      </c>
      <c r="P150" s="96">
        <v>5251.1</v>
      </c>
      <c r="Q150" s="96">
        <v>225412.3</v>
      </c>
      <c r="R150" s="96">
        <v>65135.9</v>
      </c>
      <c r="S150" s="96">
        <v>19769.7</v>
      </c>
      <c r="T150" s="96">
        <v>6885.6</v>
      </c>
      <c r="U150" s="96">
        <v>38480.6</v>
      </c>
      <c r="V150" s="96">
        <v>517.9</v>
      </c>
      <c r="W150" s="96">
        <v>1705840</v>
      </c>
      <c r="X150" s="96">
        <v>1633658.8</v>
      </c>
      <c r="Y150" s="96">
        <v>644798.4</v>
      </c>
      <c r="Z150" s="96">
        <v>540906.5</v>
      </c>
      <c r="AA150" s="96">
        <v>103891.9</v>
      </c>
      <c r="AB150" s="96">
        <v>28834.2</v>
      </c>
      <c r="AC150" s="96">
        <v>637395.6</v>
      </c>
      <c r="AD150" s="96">
        <v>179585.9</v>
      </c>
      <c r="AE150" s="96">
        <v>444615.2</v>
      </c>
      <c r="AF150" s="96">
        <v>1428.9</v>
      </c>
      <c r="AG150" s="96">
        <v>11765.6</v>
      </c>
      <c r="AH150" s="96">
        <v>322630.59999999998</v>
      </c>
      <c r="AI150" s="96">
        <v>247166.5</v>
      </c>
      <c r="AJ150" s="96">
        <v>75464.100000000006</v>
      </c>
      <c r="AK150" s="96">
        <v>72181.2</v>
      </c>
      <c r="AL150" s="96">
        <v>7610.1</v>
      </c>
      <c r="AM150" s="96">
        <v>64571.1</v>
      </c>
      <c r="AN150" s="96">
        <v>3043</v>
      </c>
      <c r="AO150" s="96">
        <v>59893.9</v>
      </c>
      <c r="AP150" s="96">
        <v>0</v>
      </c>
      <c r="AQ150" s="96">
        <v>1634.2</v>
      </c>
      <c r="AR150" s="96">
        <v>0</v>
      </c>
      <c r="AS150" s="96">
        <v>0</v>
      </c>
      <c r="AT150" s="96">
        <v>-203081.5</v>
      </c>
      <c r="AU150" s="96">
        <v>-454048.80000000005</v>
      </c>
      <c r="AV150" s="96">
        <v>-525712.10000000009</v>
      </c>
      <c r="AW150" s="96">
        <v>-1.46168707</v>
      </c>
      <c r="AX150" s="96">
        <v>673.29999999993015</v>
      </c>
      <c r="AY150" s="96">
        <v>526385.4</v>
      </c>
      <c r="AZ150" s="96">
        <v>528795.30000000005</v>
      </c>
      <c r="BA150" s="96">
        <v>-2409.9</v>
      </c>
      <c r="BB150" s="96">
        <v>359661.18247184064</v>
      </c>
      <c r="BC150" s="96">
        <v>4988595</v>
      </c>
      <c r="BE150" s="26"/>
      <c r="BI150">
        <v>2018</v>
      </c>
      <c r="BJ150">
        <v>3</v>
      </c>
      <c r="BK150" t="s">
        <v>645</v>
      </c>
      <c r="BL150" s="3">
        <v>43160</v>
      </c>
      <c r="BM150" s="96">
        <v>497244.79999999993</v>
      </c>
      <c r="BN150" s="96">
        <v>496726.9</v>
      </c>
      <c r="BO150" s="96">
        <v>462009.70000000007</v>
      </c>
      <c r="BP150" s="96">
        <v>89090.9</v>
      </c>
      <c r="BQ150" s="96">
        <v>13177.900000000001</v>
      </c>
      <c r="BR150" s="96">
        <v>464.20000000000005</v>
      </c>
      <c r="BS150" s="96">
        <v>56121.199999999983</v>
      </c>
      <c r="BT150" s="96">
        <v>19327.599999999999</v>
      </c>
      <c r="BU150" s="96">
        <v>245869.59999999998</v>
      </c>
      <c r="BV150" s="96">
        <v>62037.699999999983</v>
      </c>
      <c r="BW150" s="96">
        <v>1679.7000000000003</v>
      </c>
      <c r="BX150" s="96">
        <v>63331.799999999988</v>
      </c>
      <c r="BY150" s="96">
        <v>34717.199999999997</v>
      </c>
      <c r="BZ150" s="96">
        <v>6123.5</v>
      </c>
      <c r="CA150" s="96">
        <v>2534.6000000000004</v>
      </c>
      <c r="CB150" s="96">
        <v>26059.1</v>
      </c>
      <c r="CC150" s="96">
        <v>517.9</v>
      </c>
      <c r="CD150" s="96">
        <v>675055.1</v>
      </c>
      <c r="CE150" s="96">
        <v>631252</v>
      </c>
      <c r="CF150" s="96">
        <v>166321.10000000003</v>
      </c>
      <c r="CG150" s="96">
        <v>140023.59999999998</v>
      </c>
      <c r="CH150" s="96">
        <v>26297.5</v>
      </c>
      <c r="CI150" s="96">
        <v>14361</v>
      </c>
      <c r="CJ150" s="96">
        <v>215114.8</v>
      </c>
      <c r="CK150" s="96">
        <v>61687.799999999988</v>
      </c>
      <c r="CL150" s="96">
        <v>145342.29999999999</v>
      </c>
      <c r="CM150" s="96">
        <v>182.90000000000009</v>
      </c>
      <c r="CN150" s="96">
        <v>7901.8</v>
      </c>
      <c r="CO150" s="96">
        <v>235455.09999999998</v>
      </c>
      <c r="CP150" s="96">
        <v>183943.9</v>
      </c>
      <c r="CQ150" s="96">
        <v>51511.200000000004</v>
      </c>
      <c r="CR150" s="96">
        <v>43803.1</v>
      </c>
      <c r="CS150" s="96">
        <v>2947.5</v>
      </c>
      <c r="CT150" s="96">
        <v>40855.599999999999</v>
      </c>
      <c r="CU150" s="96">
        <v>1014.3</v>
      </c>
      <c r="CV150" s="96">
        <v>38420.400000000001</v>
      </c>
      <c r="CW150" s="96">
        <v>0</v>
      </c>
      <c r="CX150" s="96">
        <v>1420.9</v>
      </c>
      <c r="CY150" s="96">
        <v>0</v>
      </c>
      <c r="CZ150" s="96">
        <v>0</v>
      </c>
      <c r="DA150" s="96">
        <v>57644.800000000047</v>
      </c>
      <c r="DB150" s="96">
        <v>-134525.09999999998</v>
      </c>
      <c r="DC150" s="96">
        <v>-177810.30000000005</v>
      </c>
      <c r="DD150" s="96">
        <v>-0.49438278999999996</v>
      </c>
      <c r="DE150" s="96">
        <v>673.29999999998836</v>
      </c>
      <c r="DF150" s="96">
        <v>178483.60000000003</v>
      </c>
      <c r="DG150" s="96">
        <v>189410.60000000003</v>
      </c>
      <c r="DH150" s="96">
        <v>-10927</v>
      </c>
    </row>
    <row r="151" spans="2:112" x14ac:dyDescent="0.25">
      <c r="B151">
        <v>2018</v>
      </c>
      <c r="C151">
        <v>4</v>
      </c>
      <c r="D151" t="s">
        <v>646</v>
      </c>
      <c r="E151" s="3">
        <v>43191</v>
      </c>
      <c r="F151" s="96">
        <v>1572955.9</v>
      </c>
      <c r="G151" s="96">
        <v>1571485.7</v>
      </c>
      <c r="H151" s="96">
        <v>1465359.4</v>
      </c>
      <c r="I151" s="96">
        <v>351304</v>
      </c>
      <c r="J151" s="96">
        <v>55404.5</v>
      </c>
      <c r="K151" s="96">
        <v>1843.4</v>
      </c>
      <c r="L151" s="96">
        <v>224759.2</v>
      </c>
      <c r="M151" s="96">
        <v>69296.899999999994</v>
      </c>
      <c r="N151" s="96">
        <v>509450.9</v>
      </c>
      <c r="O151" s="96">
        <v>274866.40000000002</v>
      </c>
      <c r="P151" s="96">
        <v>12013.6</v>
      </c>
      <c r="Q151" s="96">
        <v>317724.5</v>
      </c>
      <c r="R151" s="96">
        <v>106126.29999999999</v>
      </c>
      <c r="S151" s="96">
        <v>26041.599999999999</v>
      </c>
      <c r="T151" s="96">
        <v>11777.8</v>
      </c>
      <c r="U151" s="96">
        <v>68306.899999999994</v>
      </c>
      <c r="V151" s="96">
        <v>1470.2</v>
      </c>
      <c r="W151" s="96">
        <v>2242842.9</v>
      </c>
      <c r="X151" s="96">
        <v>2138029.7999999998</v>
      </c>
      <c r="Y151" s="96">
        <v>825654</v>
      </c>
      <c r="Z151" s="96">
        <v>681530.5</v>
      </c>
      <c r="AA151" s="96">
        <v>144123.5</v>
      </c>
      <c r="AB151" s="96">
        <v>46655.6</v>
      </c>
      <c r="AC151" s="96">
        <v>857221</v>
      </c>
      <c r="AD151" s="96">
        <v>252061.1</v>
      </c>
      <c r="AE151" s="96">
        <v>591208.5</v>
      </c>
      <c r="AF151" s="96">
        <v>2185.8000000000002</v>
      </c>
      <c r="AG151" s="96">
        <v>11765.6</v>
      </c>
      <c r="AH151" s="96">
        <v>408499.20000000001</v>
      </c>
      <c r="AI151" s="96">
        <v>310756.5</v>
      </c>
      <c r="AJ151" s="96">
        <v>97742.7</v>
      </c>
      <c r="AK151" s="96">
        <v>104813.1</v>
      </c>
      <c r="AL151" s="96">
        <v>13403.2</v>
      </c>
      <c r="AM151" s="96">
        <v>91409.9</v>
      </c>
      <c r="AN151" s="96">
        <v>4049</v>
      </c>
      <c r="AO151" s="96">
        <v>84165.4</v>
      </c>
      <c r="AP151" s="96">
        <v>0</v>
      </c>
      <c r="AQ151" s="96">
        <v>3195.5</v>
      </c>
      <c r="AR151" s="96">
        <v>0</v>
      </c>
      <c r="AS151" s="96">
        <v>673.14005049000002</v>
      </c>
      <c r="AT151" s="96">
        <v>-261387.80000000005</v>
      </c>
      <c r="AU151" s="96">
        <v>-566544.09999999986</v>
      </c>
      <c r="AV151" s="96">
        <v>-669887</v>
      </c>
      <c r="AW151" s="96">
        <v>-1.8625501799999999</v>
      </c>
      <c r="AX151" s="96">
        <v>672.99506438721437</v>
      </c>
      <c r="AY151" s="96">
        <v>670559.99506438721</v>
      </c>
      <c r="AZ151" s="96">
        <v>680692.98373035796</v>
      </c>
      <c r="BA151" s="96">
        <v>-10132.988665970761</v>
      </c>
      <c r="BB151" s="96">
        <v>349910.98574171902</v>
      </c>
      <c r="BC151" s="96">
        <v>4993754</v>
      </c>
      <c r="BE151" s="26"/>
      <c r="BI151">
        <v>2018</v>
      </c>
      <c r="BJ151">
        <v>4</v>
      </c>
      <c r="BK151" t="s">
        <v>646</v>
      </c>
      <c r="BL151" s="3">
        <v>43191</v>
      </c>
      <c r="BM151" s="96">
        <v>392828</v>
      </c>
      <c r="BN151" s="96">
        <v>391875.69999999995</v>
      </c>
      <c r="BO151" s="96">
        <v>350885.29999999981</v>
      </c>
      <c r="BP151" s="96">
        <v>93190.200000000012</v>
      </c>
      <c r="BQ151" s="96">
        <v>13976.199999999997</v>
      </c>
      <c r="BR151" s="96">
        <v>480.70000000000005</v>
      </c>
      <c r="BS151" s="96">
        <v>59909.400000000023</v>
      </c>
      <c r="BT151" s="96">
        <v>18823.899999999994</v>
      </c>
      <c r="BU151" s="96">
        <v>93006.800000000047</v>
      </c>
      <c r="BV151" s="96">
        <v>65613.600000000035</v>
      </c>
      <c r="BW151" s="96">
        <v>6762.5</v>
      </c>
      <c r="BX151" s="96">
        <v>92312.200000000012</v>
      </c>
      <c r="BY151" s="96">
        <v>40990.399999999987</v>
      </c>
      <c r="BZ151" s="96">
        <v>6271.8999999999978</v>
      </c>
      <c r="CA151" s="96">
        <v>4892.1999999999989</v>
      </c>
      <c r="CB151" s="96">
        <v>29826.299999999996</v>
      </c>
      <c r="CC151" s="96">
        <v>952.30000000000007</v>
      </c>
      <c r="CD151" s="96">
        <v>537002.89999999991</v>
      </c>
      <c r="CE151" s="96">
        <v>504370.99999999977</v>
      </c>
      <c r="CF151" s="96">
        <v>180855.59999999998</v>
      </c>
      <c r="CG151" s="96">
        <v>140624</v>
      </c>
      <c r="CH151" s="96">
        <v>40231.600000000006</v>
      </c>
      <c r="CI151" s="96">
        <v>17821.399999999998</v>
      </c>
      <c r="CJ151" s="96">
        <v>219825.40000000002</v>
      </c>
      <c r="CK151" s="96">
        <v>72475.200000000012</v>
      </c>
      <c r="CL151" s="96">
        <v>146593.29999999999</v>
      </c>
      <c r="CM151" s="96">
        <v>756.90000000000009</v>
      </c>
      <c r="CN151" s="96">
        <v>0</v>
      </c>
      <c r="CO151" s="96">
        <v>85868.600000000035</v>
      </c>
      <c r="CP151" s="96">
        <v>63590</v>
      </c>
      <c r="CQ151" s="96">
        <v>22278.599999999991</v>
      </c>
      <c r="CR151" s="96">
        <v>32631.900000000009</v>
      </c>
      <c r="CS151" s="96">
        <v>5793.1</v>
      </c>
      <c r="CT151" s="96">
        <v>26838.799999999996</v>
      </c>
      <c r="CU151" s="96">
        <v>1006</v>
      </c>
      <c r="CV151" s="96">
        <v>24271.499999999993</v>
      </c>
      <c r="CW151" s="96">
        <v>0</v>
      </c>
      <c r="CX151" s="96">
        <v>1561.3</v>
      </c>
      <c r="CY151" s="96">
        <v>0</v>
      </c>
      <c r="CZ151" s="96">
        <v>673.14005049000002</v>
      </c>
      <c r="DA151" s="96">
        <v>-58306.300000000047</v>
      </c>
      <c r="DB151" s="96">
        <v>-112495.29999999981</v>
      </c>
      <c r="DC151" s="96">
        <v>-144174.89999999991</v>
      </c>
      <c r="DD151" s="96">
        <v>-0.40086310999999997</v>
      </c>
      <c r="DE151" s="96">
        <v>-0.30493561271578074</v>
      </c>
      <c r="DF151" s="96">
        <v>144174.59506438719</v>
      </c>
      <c r="DG151" s="96">
        <v>151897.68373035791</v>
      </c>
      <c r="DH151" s="96">
        <v>-7723.0886659707612</v>
      </c>
    </row>
    <row r="152" spans="2:112" x14ac:dyDescent="0.25">
      <c r="B152">
        <v>2018</v>
      </c>
      <c r="C152">
        <v>5</v>
      </c>
      <c r="D152" t="s">
        <v>647</v>
      </c>
      <c r="E152" s="3">
        <v>43221</v>
      </c>
      <c r="F152" s="96">
        <v>1892988.4</v>
      </c>
      <c r="G152" s="96">
        <v>1891518.2</v>
      </c>
      <c r="H152" s="96">
        <v>1733659.2</v>
      </c>
      <c r="I152" s="96">
        <v>442436.1</v>
      </c>
      <c r="J152" s="96">
        <v>69120</v>
      </c>
      <c r="K152" s="96">
        <v>2343.6</v>
      </c>
      <c r="L152" s="96">
        <v>284736.59999999998</v>
      </c>
      <c r="M152" s="96">
        <v>86235.9</v>
      </c>
      <c r="N152" s="96">
        <v>566018.69999999995</v>
      </c>
      <c r="O152" s="96">
        <v>336543.8</v>
      </c>
      <c r="P152" s="96">
        <v>12815.1</v>
      </c>
      <c r="Q152" s="96">
        <v>375845.5</v>
      </c>
      <c r="R152" s="96">
        <v>157859</v>
      </c>
      <c r="S152" s="96">
        <v>31976.3</v>
      </c>
      <c r="T152" s="96">
        <v>34460.5</v>
      </c>
      <c r="U152" s="96">
        <v>91422.2</v>
      </c>
      <c r="V152" s="96">
        <v>1470.2</v>
      </c>
      <c r="W152" s="96">
        <v>2788208.4</v>
      </c>
      <c r="X152" s="96">
        <v>2617794.5</v>
      </c>
      <c r="Y152" s="96">
        <v>999226.7</v>
      </c>
      <c r="Z152" s="96">
        <v>824280.6</v>
      </c>
      <c r="AA152" s="96">
        <v>174946.1</v>
      </c>
      <c r="AB152" s="96">
        <v>63891.3</v>
      </c>
      <c r="AC152" s="96">
        <v>1077263.2</v>
      </c>
      <c r="AD152" s="96">
        <v>316386.09999999998</v>
      </c>
      <c r="AE152" s="96">
        <v>744213.8</v>
      </c>
      <c r="AF152" s="96">
        <v>2337.9</v>
      </c>
      <c r="AG152" s="96">
        <v>14325.4</v>
      </c>
      <c r="AH152" s="96">
        <v>477413.3</v>
      </c>
      <c r="AI152" s="96">
        <v>379071.3</v>
      </c>
      <c r="AJ152" s="96">
        <v>98342</v>
      </c>
      <c r="AK152" s="96">
        <v>170413.9</v>
      </c>
      <c r="AL152" s="96">
        <v>16924.7</v>
      </c>
      <c r="AM152" s="96">
        <v>153489.20000000001</v>
      </c>
      <c r="AN152" s="96">
        <v>5260.5</v>
      </c>
      <c r="AO152" s="96">
        <v>137862.29999999999</v>
      </c>
      <c r="AP152" s="96">
        <v>0</v>
      </c>
      <c r="AQ152" s="96">
        <v>10366.4</v>
      </c>
      <c r="AR152" s="96">
        <v>0</v>
      </c>
      <c r="AS152" s="96">
        <v>673.14005049000002</v>
      </c>
      <c r="AT152" s="96">
        <v>-417806.70000000019</v>
      </c>
      <c r="AU152" s="96">
        <v>-726276.3</v>
      </c>
      <c r="AV152" s="96">
        <v>-895220</v>
      </c>
      <c r="AW152" s="96">
        <v>-2.4890648299999998</v>
      </c>
      <c r="AX152" s="96">
        <v>672.90000000002328</v>
      </c>
      <c r="AY152" s="96">
        <v>895892.9</v>
      </c>
      <c r="AZ152" s="96">
        <v>904693.7</v>
      </c>
      <c r="BA152" s="96">
        <v>-8800.7999999999993</v>
      </c>
      <c r="BB152" s="96">
        <v>359661.1824690802</v>
      </c>
      <c r="BC152" s="96">
        <v>4998787</v>
      </c>
      <c r="BE152" s="26"/>
      <c r="BI152">
        <v>2018</v>
      </c>
      <c r="BJ152">
        <v>5</v>
      </c>
      <c r="BK152" t="s">
        <v>647</v>
      </c>
      <c r="BL152" s="3">
        <v>43221</v>
      </c>
      <c r="BM152" s="96">
        <v>320032.5</v>
      </c>
      <c r="BN152" s="96">
        <v>320032.5</v>
      </c>
      <c r="BO152" s="96">
        <v>268299.80000000005</v>
      </c>
      <c r="BP152" s="96">
        <v>91132.099999999977</v>
      </c>
      <c r="BQ152" s="96">
        <v>13715.5</v>
      </c>
      <c r="BR152" s="96">
        <v>500.19999999999982</v>
      </c>
      <c r="BS152" s="96">
        <v>59977.399999999965</v>
      </c>
      <c r="BT152" s="96">
        <v>16939</v>
      </c>
      <c r="BU152" s="96">
        <v>56567.79999999993</v>
      </c>
      <c r="BV152" s="96">
        <v>61677.399999999965</v>
      </c>
      <c r="BW152" s="96">
        <v>801.5</v>
      </c>
      <c r="BX152" s="96">
        <v>58121</v>
      </c>
      <c r="BY152" s="96">
        <v>51732.700000000012</v>
      </c>
      <c r="BZ152" s="96">
        <v>5934.7000000000007</v>
      </c>
      <c r="CA152" s="96">
        <v>22682.7</v>
      </c>
      <c r="CB152" s="96">
        <v>23115.300000000003</v>
      </c>
      <c r="CC152" s="96">
        <v>0</v>
      </c>
      <c r="CD152" s="96">
        <v>545365.5</v>
      </c>
      <c r="CE152" s="96">
        <v>479764.70000000019</v>
      </c>
      <c r="CF152" s="96">
        <v>173572.69999999995</v>
      </c>
      <c r="CG152" s="96">
        <v>142750.09999999998</v>
      </c>
      <c r="CH152" s="96">
        <v>30822.600000000006</v>
      </c>
      <c r="CI152" s="96">
        <v>17235.700000000004</v>
      </c>
      <c r="CJ152" s="96">
        <v>220042.19999999995</v>
      </c>
      <c r="CK152" s="96">
        <v>64324.999999999971</v>
      </c>
      <c r="CL152" s="96">
        <v>153005.30000000005</v>
      </c>
      <c r="CM152" s="96">
        <v>152.09999999999991</v>
      </c>
      <c r="CN152" s="96">
        <v>2559.7999999999993</v>
      </c>
      <c r="CO152" s="96">
        <v>68914.099999999977</v>
      </c>
      <c r="CP152" s="96">
        <v>68314.799999999988</v>
      </c>
      <c r="CQ152" s="96">
        <v>599.30000000000291</v>
      </c>
      <c r="CR152" s="96">
        <v>65600.799999999988</v>
      </c>
      <c r="CS152" s="96">
        <v>3521.5</v>
      </c>
      <c r="CT152" s="96">
        <v>62079.300000000017</v>
      </c>
      <c r="CU152" s="96">
        <v>1211.5</v>
      </c>
      <c r="CV152" s="96">
        <v>53696.899999999994</v>
      </c>
      <c r="CW152" s="96">
        <v>0</v>
      </c>
      <c r="CX152" s="96">
        <v>7170.9</v>
      </c>
      <c r="CY152" s="96">
        <v>0</v>
      </c>
      <c r="CZ152" s="96">
        <v>0</v>
      </c>
      <c r="DA152" s="96">
        <v>-156418.90000000014</v>
      </c>
      <c r="DB152" s="96">
        <v>-159732.20000000019</v>
      </c>
      <c r="DC152" s="96">
        <v>-225333</v>
      </c>
      <c r="DD152" s="96">
        <v>-0.62651464999999984</v>
      </c>
      <c r="DE152" s="96">
        <v>-9.5064387191087008E-2</v>
      </c>
      <c r="DF152" s="96">
        <v>225332.90493561281</v>
      </c>
      <c r="DG152" s="96">
        <v>224000.716269642</v>
      </c>
      <c r="DH152" s="96">
        <v>1332.1886659707616</v>
      </c>
    </row>
    <row r="153" spans="2:112" x14ac:dyDescent="0.25">
      <c r="B153">
        <v>2018</v>
      </c>
      <c r="C153">
        <v>6</v>
      </c>
      <c r="D153" t="s">
        <v>648</v>
      </c>
      <c r="E153" s="3">
        <v>43252</v>
      </c>
      <c r="F153" s="96">
        <v>2343379.2000000002</v>
      </c>
      <c r="G153" s="96">
        <v>2341909</v>
      </c>
      <c r="H153" s="96">
        <v>2151718.9</v>
      </c>
      <c r="I153" s="96">
        <v>523559.19999999995</v>
      </c>
      <c r="J153" s="96">
        <v>81937.7</v>
      </c>
      <c r="K153" s="96">
        <v>2768.4</v>
      </c>
      <c r="L153" s="96">
        <v>337968.8</v>
      </c>
      <c r="M153" s="96">
        <v>100884.3</v>
      </c>
      <c r="N153" s="96">
        <v>777257.5</v>
      </c>
      <c r="O153" s="96">
        <v>396870.5</v>
      </c>
      <c r="P153" s="96">
        <v>13857.9</v>
      </c>
      <c r="Q153" s="96">
        <v>440173.8</v>
      </c>
      <c r="R153" s="96">
        <v>190190.1</v>
      </c>
      <c r="S153" s="96">
        <v>37740.800000000003</v>
      </c>
      <c r="T153" s="96">
        <v>37543.699999999997</v>
      </c>
      <c r="U153" s="96">
        <v>114905.60000000001</v>
      </c>
      <c r="V153" s="96">
        <v>1470.2</v>
      </c>
      <c r="W153" s="96">
        <v>3336930.2</v>
      </c>
      <c r="X153" s="96">
        <v>3149017.6</v>
      </c>
      <c r="Y153" s="96">
        <v>1170794.8</v>
      </c>
      <c r="Z153" s="96">
        <v>964976</v>
      </c>
      <c r="AA153" s="96">
        <v>205818.8</v>
      </c>
      <c r="AB153" s="96">
        <v>83100.899999999994</v>
      </c>
      <c r="AC153" s="96">
        <v>1296581.6000000001</v>
      </c>
      <c r="AD153" s="96">
        <v>382268.8</v>
      </c>
      <c r="AE153" s="96">
        <v>897201.7</v>
      </c>
      <c r="AF153" s="96">
        <v>2785.7</v>
      </c>
      <c r="AG153" s="96">
        <v>14325.4</v>
      </c>
      <c r="AH153" s="96">
        <v>598540.30000000005</v>
      </c>
      <c r="AI153" s="96">
        <v>499454.3</v>
      </c>
      <c r="AJ153" s="96">
        <v>99086</v>
      </c>
      <c r="AK153" s="96">
        <v>187239.5</v>
      </c>
      <c r="AL153" s="96">
        <v>21128.3</v>
      </c>
      <c r="AM153" s="96">
        <v>166111.20000000001</v>
      </c>
      <c r="AN153" s="96">
        <v>6655.5</v>
      </c>
      <c r="AO153" s="96">
        <v>146489.60000000001</v>
      </c>
      <c r="AP153" s="96">
        <v>413</v>
      </c>
      <c r="AQ153" s="96">
        <v>12553.1</v>
      </c>
      <c r="AR153" s="96">
        <v>0</v>
      </c>
      <c r="AS153" s="96">
        <v>673.1</v>
      </c>
      <c r="AT153" s="96">
        <v>-395010.70000000019</v>
      </c>
      <c r="AU153" s="96">
        <v>-807108.60000000009</v>
      </c>
      <c r="AV153" s="96">
        <v>-993551</v>
      </c>
      <c r="AW153" s="96">
        <v>-2.7624638099999999</v>
      </c>
      <c r="AX153" s="96">
        <v>0</v>
      </c>
      <c r="AY153" s="96">
        <v>993551</v>
      </c>
      <c r="AZ153" s="96">
        <v>993250.7</v>
      </c>
      <c r="BA153" s="96">
        <v>300.3</v>
      </c>
      <c r="BB153" s="96">
        <v>359661.1823124662</v>
      </c>
      <c r="BC153" s="96">
        <v>5003145</v>
      </c>
      <c r="BE153" s="26"/>
      <c r="BI153">
        <v>2018</v>
      </c>
      <c r="BJ153">
        <v>6</v>
      </c>
      <c r="BK153" t="s">
        <v>648</v>
      </c>
      <c r="BL153" s="3">
        <v>43252</v>
      </c>
      <c r="BM153" s="96">
        <v>450390.80000000028</v>
      </c>
      <c r="BN153" s="96">
        <v>450390.80000000005</v>
      </c>
      <c r="BO153" s="96">
        <v>418059.69999999995</v>
      </c>
      <c r="BP153" s="96">
        <v>81123.099999999977</v>
      </c>
      <c r="BQ153" s="96">
        <v>12817.699999999997</v>
      </c>
      <c r="BR153" s="96">
        <v>424.80000000000018</v>
      </c>
      <c r="BS153" s="96">
        <v>53232.200000000012</v>
      </c>
      <c r="BT153" s="96">
        <v>14648.400000000009</v>
      </c>
      <c r="BU153" s="96">
        <v>211238.80000000005</v>
      </c>
      <c r="BV153" s="96">
        <v>60326.700000000012</v>
      </c>
      <c r="BW153" s="96">
        <v>1042.7999999999993</v>
      </c>
      <c r="BX153" s="96">
        <v>64328.299999999988</v>
      </c>
      <c r="BY153" s="96">
        <v>32331.100000000006</v>
      </c>
      <c r="BZ153" s="96">
        <v>5764.5000000000036</v>
      </c>
      <c r="CA153" s="96">
        <v>3083.1999999999971</v>
      </c>
      <c r="CB153" s="96">
        <v>23483.400000000009</v>
      </c>
      <c r="CC153" s="96">
        <v>0</v>
      </c>
      <c r="CD153" s="96">
        <v>548721.80000000028</v>
      </c>
      <c r="CE153" s="96">
        <v>531223.10000000009</v>
      </c>
      <c r="CF153" s="96">
        <v>171568.10000000009</v>
      </c>
      <c r="CG153" s="96">
        <v>140695.40000000002</v>
      </c>
      <c r="CH153" s="96">
        <v>30872.699999999983</v>
      </c>
      <c r="CI153" s="96">
        <v>19209.599999999991</v>
      </c>
      <c r="CJ153" s="96">
        <v>219318.40000000014</v>
      </c>
      <c r="CK153" s="96">
        <v>65882.700000000012</v>
      </c>
      <c r="CL153" s="96">
        <v>152987.89999999991</v>
      </c>
      <c r="CM153" s="96">
        <v>447.79999999999973</v>
      </c>
      <c r="CN153" s="96">
        <v>0</v>
      </c>
      <c r="CO153" s="96">
        <v>121127.00000000006</v>
      </c>
      <c r="CP153" s="96">
        <v>120383</v>
      </c>
      <c r="CQ153" s="96">
        <v>744</v>
      </c>
      <c r="CR153" s="96">
        <v>16825.600000000006</v>
      </c>
      <c r="CS153" s="96">
        <v>4203.5999999999985</v>
      </c>
      <c r="CT153" s="96">
        <v>12622</v>
      </c>
      <c r="CU153" s="96">
        <v>1395</v>
      </c>
      <c r="CV153" s="96">
        <v>8627.3000000000175</v>
      </c>
      <c r="CW153" s="96">
        <v>413</v>
      </c>
      <c r="CX153" s="96">
        <v>2186.7000000000007</v>
      </c>
      <c r="CY153" s="96">
        <v>0</v>
      </c>
      <c r="CZ153" s="96">
        <v>-4.0050489999998717E-2</v>
      </c>
      <c r="DA153" s="96">
        <v>22796</v>
      </c>
      <c r="DB153" s="96">
        <v>-80832.300000000047</v>
      </c>
      <c r="DC153" s="96">
        <v>-98331</v>
      </c>
      <c r="DD153" s="96">
        <v>-0.27339898000000007</v>
      </c>
      <c r="DE153" s="96">
        <v>-672.90000000002328</v>
      </c>
      <c r="DF153" s="96">
        <v>97658.099999999977</v>
      </c>
      <c r="DG153" s="96">
        <v>88557</v>
      </c>
      <c r="DH153" s="96">
        <v>9101.0999999999985</v>
      </c>
    </row>
    <row r="154" spans="2:112" x14ac:dyDescent="0.25">
      <c r="B154">
        <v>2018</v>
      </c>
      <c r="C154">
        <v>7</v>
      </c>
      <c r="D154" t="s">
        <v>649</v>
      </c>
      <c r="E154" s="3">
        <v>43282</v>
      </c>
      <c r="F154" s="96">
        <v>2698092.6</v>
      </c>
      <c r="G154" s="96">
        <v>2696622.4</v>
      </c>
      <c r="H154" s="96">
        <v>2478416.7999999998</v>
      </c>
      <c r="I154" s="96">
        <v>612075.6</v>
      </c>
      <c r="J154" s="96">
        <v>95583.5</v>
      </c>
      <c r="K154" s="96">
        <v>3247.2</v>
      </c>
      <c r="L154" s="96">
        <v>397342.8</v>
      </c>
      <c r="M154" s="96">
        <v>115902.1</v>
      </c>
      <c r="N154" s="96">
        <v>877511.1</v>
      </c>
      <c r="O154" s="96">
        <v>457944</v>
      </c>
      <c r="P154" s="96">
        <v>14560.5</v>
      </c>
      <c r="Q154" s="96">
        <v>516325.6</v>
      </c>
      <c r="R154" s="96">
        <v>218205.6</v>
      </c>
      <c r="S154" s="96">
        <v>44603.1</v>
      </c>
      <c r="T154" s="96">
        <v>40917.5</v>
      </c>
      <c r="U154" s="96">
        <v>132685</v>
      </c>
      <c r="V154" s="96">
        <v>1470.2</v>
      </c>
      <c r="W154" s="96">
        <v>3851985.8</v>
      </c>
      <c r="X154" s="96">
        <v>3617754.9</v>
      </c>
      <c r="Y154" s="96">
        <v>1343245.8</v>
      </c>
      <c r="Z154" s="96">
        <v>1106474.6000000001</v>
      </c>
      <c r="AA154" s="96">
        <v>236771.20000000001</v>
      </c>
      <c r="AB154" s="96">
        <v>100177.5</v>
      </c>
      <c r="AC154" s="96">
        <v>1517431.3</v>
      </c>
      <c r="AD154" s="96">
        <v>455684</v>
      </c>
      <c r="AE154" s="96">
        <v>1044509.2</v>
      </c>
      <c r="AF154" s="96">
        <v>2912.7</v>
      </c>
      <c r="AG154" s="96">
        <v>14325.4</v>
      </c>
      <c r="AH154" s="96">
        <v>656900.30000000005</v>
      </c>
      <c r="AI154" s="96">
        <v>534981.30000000005</v>
      </c>
      <c r="AJ154" s="96">
        <v>121919</v>
      </c>
      <c r="AK154" s="96">
        <v>233557.8</v>
      </c>
      <c r="AL154" s="96">
        <v>24232.1</v>
      </c>
      <c r="AM154" s="96">
        <v>209325.7</v>
      </c>
      <c r="AN154" s="96">
        <v>7709.6</v>
      </c>
      <c r="AO154" s="96">
        <v>187389.9</v>
      </c>
      <c r="AP154" s="96">
        <v>413</v>
      </c>
      <c r="AQ154" s="96">
        <v>13813.2</v>
      </c>
      <c r="AR154" s="96">
        <v>0</v>
      </c>
      <c r="AS154" s="96">
        <v>673.1</v>
      </c>
      <c r="AT154" s="96">
        <v>-496992.89999999991</v>
      </c>
      <c r="AU154" s="96">
        <v>-921132.5</v>
      </c>
      <c r="AV154" s="96">
        <v>-1153893.1999999997</v>
      </c>
      <c r="AW154" s="96">
        <v>-3.2082784000000002</v>
      </c>
      <c r="AX154" s="96">
        <v>-1.1999999997206032</v>
      </c>
      <c r="AY154" s="96">
        <v>1153892</v>
      </c>
      <c r="AZ154" s="96">
        <v>1148914</v>
      </c>
      <c r="BA154" s="96">
        <v>4978</v>
      </c>
      <c r="BB154" s="96">
        <v>359661.18152339885</v>
      </c>
      <c r="BC154" s="96">
        <v>5006453</v>
      </c>
      <c r="BE154" s="26"/>
      <c r="BI154">
        <v>2018</v>
      </c>
      <c r="BJ154">
        <v>7</v>
      </c>
      <c r="BK154" t="s">
        <v>649</v>
      </c>
      <c r="BL154" s="3">
        <v>43282</v>
      </c>
      <c r="BM154" s="96">
        <v>354713.39999999991</v>
      </c>
      <c r="BN154" s="96">
        <v>354713.39999999991</v>
      </c>
      <c r="BO154" s="96">
        <v>326697.89999999991</v>
      </c>
      <c r="BP154" s="96">
        <v>88516.400000000023</v>
      </c>
      <c r="BQ154" s="96">
        <v>13645.800000000003</v>
      </c>
      <c r="BR154" s="96">
        <v>478.79999999999973</v>
      </c>
      <c r="BS154" s="96">
        <v>59374</v>
      </c>
      <c r="BT154" s="96">
        <v>15017.800000000003</v>
      </c>
      <c r="BU154" s="96">
        <v>100253.59999999998</v>
      </c>
      <c r="BV154" s="96">
        <v>61073.5</v>
      </c>
      <c r="BW154" s="96">
        <v>702.60000000000036</v>
      </c>
      <c r="BX154" s="96">
        <v>76151.799999999988</v>
      </c>
      <c r="BY154" s="96">
        <v>28015.5</v>
      </c>
      <c r="BZ154" s="96">
        <v>6862.2999999999956</v>
      </c>
      <c r="CA154" s="96">
        <v>3373.8000000000029</v>
      </c>
      <c r="CB154" s="96">
        <v>17779.399999999994</v>
      </c>
      <c r="CC154" s="96">
        <v>0</v>
      </c>
      <c r="CD154" s="96">
        <v>515055.59999999963</v>
      </c>
      <c r="CE154" s="96">
        <v>468737.29999999981</v>
      </c>
      <c r="CF154" s="96">
        <v>172451</v>
      </c>
      <c r="CG154" s="96">
        <v>141498.60000000009</v>
      </c>
      <c r="CH154" s="96">
        <v>30952.400000000023</v>
      </c>
      <c r="CI154" s="96">
        <v>17076.600000000006</v>
      </c>
      <c r="CJ154" s="96">
        <v>220849.69999999995</v>
      </c>
      <c r="CK154" s="96">
        <v>73415.200000000012</v>
      </c>
      <c r="CL154" s="96">
        <v>147307.5</v>
      </c>
      <c r="CM154" s="96">
        <v>127</v>
      </c>
      <c r="CN154" s="96">
        <v>0</v>
      </c>
      <c r="CO154" s="96">
        <v>58360</v>
      </c>
      <c r="CP154" s="96">
        <v>35527.000000000058</v>
      </c>
      <c r="CQ154" s="96">
        <v>22833</v>
      </c>
      <c r="CR154" s="96">
        <v>46318.299999999988</v>
      </c>
      <c r="CS154" s="96">
        <v>3103.7999999999993</v>
      </c>
      <c r="CT154" s="96">
        <v>43214.5</v>
      </c>
      <c r="CU154" s="96">
        <v>1054.1000000000004</v>
      </c>
      <c r="CV154" s="96">
        <v>40900.299999999988</v>
      </c>
      <c r="CW154" s="96">
        <v>0</v>
      </c>
      <c r="CX154" s="96">
        <v>1260.1000000000004</v>
      </c>
      <c r="CY154" s="96">
        <v>0</v>
      </c>
      <c r="CZ154" s="96">
        <v>0</v>
      </c>
      <c r="DA154" s="96">
        <v>-101982.19999999972</v>
      </c>
      <c r="DB154" s="96">
        <v>-114023.89999999991</v>
      </c>
      <c r="DC154" s="96">
        <v>-160342.19999999972</v>
      </c>
      <c r="DD154" s="96">
        <v>-0.44581459000000034</v>
      </c>
      <c r="DE154" s="96">
        <v>-1.1999999997206032</v>
      </c>
      <c r="DF154" s="96">
        <v>160341</v>
      </c>
      <c r="DG154" s="96">
        <v>155663.30000000005</v>
      </c>
      <c r="DH154" s="96">
        <v>4677.7</v>
      </c>
    </row>
    <row r="155" spans="2:112" x14ac:dyDescent="0.25">
      <c r="B155">
        <v>2018</v>
      </c>
      <c r="C155">
        <v>8</v>
      </c>
      <c r="D155" t="s">
        <v>650</v>
      </c>
      <c r="E155" s="3">
        <v>43313</v>
      </c>
      <c r="F155" s="96">
        <v>3009285.8</v>
      </c>
      <c r="G155" s="96">
        <v>3007815.6</v>
      </c>
      <c r="H155" s="96">
        <v>2758457.1</v>
      </c>
      <c r="I155" s="96">
        <v>697885.79999999993</v>
      </c>
      <c r="J155" s="96">
        <v>109873</v>
      </c>
      <c r="K155" s="96">
        <v>3694.7</v>
      </c>
      <c r="L155" s="96">
        <v>455025.4</v>
      </c>
      <c r="M155" s="96">
        <v>129292.7</v>
      </c>
      <c r="N155" s="96">
        <v>948100.3</v>
      </c>
      <c r="O155" s="96">
        <v>520369</v>
      </c>
      <c r="P155" s="96">
        <v>15293.8</v>
      </c>
      <c r="Q155" s="96">
        <v>576808.19999999995</v>
      </c>
      <c r="R155" s="96">
        <v>249358.5</v>
      </c>
      <c r="S155" s="96">
        <v>50922.8</v>
      </c>
      <c r="T155" s="96">
        <v>44005.4</v>
      </c>
      <c r="U155" s="96">
        <v>154430.29999999999</v>
      </c>
      <c r="V155" s="96">
        <v>1470.2</v>
      </c>
      <c r="W155" s="96">
        <v>4305978.3</v>
      </c>
      <c r="X155" s="96">
        <v>4047240.9</v>
      </c>
      <c r="Y155" s="96">
        <v>1511501.2</v>
      </c>
      <c r="Z155" s="96">
        <v>1248525.3999999999</v>
      </c>
      <c r="AA155" s="96">
        <v>262975.8</v>
      </c>
      <c r="AB155" s="96">
        <v>120981.9</v>
      </c>
      <c r="AC155" s="96">
        <v>1737063.9</v>
      </c>
      <c r="AD155" s="96">
        <v>519892.2</v>
      </c>
      <c r="AE155" s="96">
        <v>1197051.2</v>
      </c>
      <c r="AF155" s="96">
        <v>3797.9</v>
      </c>
      <c r="AG155" s="96">
        <v>16322.6</v>
      </c>
      <c r="AH155" s="96">
        <v>677693.9</v>
      </c>
      <c r="AI155" s="96">
        <v>551656.1</v>
      </c>
      <c r="AJ155" s="96">
        <v>126037.8</v>
      </c>
      <c r="AK155" s="96">
        <v>258064.3</v>
      </c>
      <c r="AL155" s="96">
        <v>28790.9</v>
      </c>
      <c r="AM155" s="96">
        <v>229273.4</v>
      </c>
      <c r="AN155" s="96">
        <v>7739.7</v>
      </c>
      <c r="AO155" s="96">
        <v>201398</v>
      </c>
      <c r="AP155" s="96">
        <v>413</v>
      </c>
      <c r="AQ155" s="96">
        <v>19722.7</v>
      </c>
      <c r="AR155" s="96">
        <v>0</v>
      </c>
      <c r="AS155" s="96">
        <v>673.1</v>
      </c>
      <c r="AT155" s="96">
        <v>-618998.60000000009</v>
      </c>
      <c r="AU155" s="96">
        <v>-1039425.2999999998</v>
      </c>
      <c r="AV155" s="96">
        <v>-1296692.5</v>
      </c>
      <c r="AW155" s="96">
        <v>-3.6053168000000002</v>
      </c>
      <c r="AX155" s="96">
        <v>0.19999999995343387</v>
      </c>
      <c r="AY155" s="96">
        <v>1296692.7</v>
      </c>
      <c r="AZ155" s="96">
        <v>1294899.3999999999</v>
      </c>
      <c r="BA155" s="96">
        <v>1793.3</v>
      </c>
      <c r="BB155" s="96">
        <v>359661.18150837673</v>
      </c>
      <c r="BC155" s="96">
        <v>5012583</v>
      </c>
      <c r="BE155" s="26"/>
      <c r="BI155">
        <v>2018</v>
      </c>
      <c r="BJ155">
        <v>8</v>
      </c>
      <c r="BK155" t="s">
        <v>650</v>
      </c>
      <c r="BL155" s="3">
        <v>43313</v>
      </c>
      <c r="BM155" s="96">
        <v>311193.19999999972</v>
      </c>
      <c r="BN155" s="96">
        <v>311193.20000000019</v>
      </c>
      <c r="BO155" s="96">
        <v>280040.30000000028</v>
      </c>
      <c r="BP155" s="96">
        <v>85810.199999999953</v>
      </c>
      <c r="BQ155" s="96">
        <v>14289.5</v>
      </c>
      <c r="BR155" s="96">
        <v>447.5</v>
      </c>
      <c r="BS155" s="96">
        <v>57682.600000000035</v>
      </c>
      <c r="BT155" s="96">
        <v>13390.599999999991</v>
      </c>
      <c r="BU155" s="96">
        <v>70589.20000000007</v>
      </c>
      <c r="BV155" s="96">
        <v>62425</v>
      </c>
      <c r="BW155" s="96">
        <v>733.29999999999927</v>
      </c>
      <c r="BX155" s="96">
        <v>60482.599999999977</v>
      </c>
      <c r="BY155" s="96">
        <v>31152.899999999994</v>
      </c>
      <c r="BZ155" s="96">
        <v>6319.7000000000044</v>
      </c>
      <c r="CA155" s="96">
        <v>3087.9000000000015</v>
      </c>
      <c r="CB155" s="96">
        <v>21745.299999999988</v>
      </c>
      <c r="CC155" s="96">
        <v>0</v>
      </c>
      <c r="CD155" s="96">
        <v>453992.5</v>
      </c>
      <c r="CE155" s="96">
        <v>429486</v>
      </c>
      <c r="CF155" s="96">
        <v>168255.39999999991</v>
      </c>
      <c r="CG155" s="96">
        <v>142050.79999999981</v>
      </c>
      <c r="CH155" s="96">
        <v>26204.599999999977</v>
      </c>
      <c r="CI155" s="96">
        <v>20804.399999999994</v>
      </c>
      <c r="CJ155" s="96">
        <v>219632.59999999986</v>
      </c>
      <c r="CK155" s="96">
        <v>64208.200000000012</v>
      </c>
      <c r="CL155" s="96">
        <v>152542</v>
      </c>
      <c r="CM155" s="96">
        <v>885.20000000000027</v>
      </c>
      <c r="CN155" s="96">
        <v>1997.2000000000007</v>
      </c>
      <c r="CO155" s="96">
        <v>20793.599999999977</v>
      </c>
      <c r="CP155" s="96">
        <v>16674.79999999993</v>
      </c>
      <c r="CQ155" s="96">
        <v>4118.8000000000029</v>
      </c>
      <c r="CR155" s="96">
        <v>24506.5</v>
      </c>
      <c r="CS155" s="96">
        <v>4558.8000000000029</v>
      </c>
      <c r="CT155" s="96">
        <v>19947.699999999983</v>
      </c>
      <c r="CU155" s="96">
        <v>30.099999999999454</v>
      </c>
      <c r="CV155" s="96">
        <v>14008.100000000006</v>
      </c>
      <c r="CW155" s="96">
        <v>0</v>
      </c>
      <c r="CX155" s="96">
        <v>5909.5</v>
      </c>
      <c r="CY155" s="96">
        <v>0</v>
      </c>
      <c r="CZ155" s="96">
        <v>0</v>
      </c>
      <c r="DA155" s="96">
        <v>-122005.70000000019</v>
      </c>
      <c r="DB155" s="96">
        <v>-118292.79999999981</v>
      </c>
      <c r="DC155" s="96">
        <v>-142799.30000000028</v>
      </c>
      <c r="DD155" s="96">
        <v>-0.39703840000000001</v>
      </c>
      <c r="DE155" s="96">
        <v>1.3999999996740371</v>
      </c>
      <c r="DF155" s="96">
        <v>142800.69999999995</v>
      </c>
      <c r="DG155" s="96">
        <v>145985.39999999991</v>
      </c>
      <c r="DH155" s="96">
        <v>-3184.7</v>
      </c>
    </row>
    <row r="156" spans="2:112" x14ac:dyDescent="0.25">
      <c r="B156">
        <v>2018</v>
      </c>
      <c r="C156">
        <v>9</v>
      </c>
      <c r="D156" t="s">
        <v>651</v>
      </c>
      <c r="E156" s="3">
        <v>43344</v>
      </c>
      <c r="F156" s="96">
        <v>3424118.8</v>
      </c>
      <c r="G156" s="96">
        <v>3422648.6</v>
      </c>
      <c r="H156" s="96">
        <v>3157138.7</v>
      </c>
      <c r="I156" s="96">
        <v>775312.2</v>
      </c>
      <c r="J156" s="96">
        <v>121654.3</v>
      </c>
      <c r="K156" s="96">
        <v>4062.3</v>
      </c>
      <c r="L156" s="96">
        <v>504532.1</v>
      </c>
      <c r="M156" s="96">
        <v>145063.5</v>
      </c>
      <c r="N156" s="96">
        <v>1146918.8999999999</v>
      </c>
      <c r="O156" s="96">
        <v>583130</v>
      </c>
      <c r="P156" s="96">
        <v>16088.9</v>
      </c>
      <c r="Q156" s="96">
        <v>635688.69999999995</v>
      </c>
      <c r="R156" s="96">
        <v>265509.90000000002</v>
      </c>
      <c r="S156" s="96">
        <v>56809.1</v>
      </c>
      <c r="T156" s="96">
        <v>45436.7</v>
      </c>
      <c r="U156" s="96">
        <v>163264.1</v>
      </c>
      <c r="V156" s="96">
        <v>1470.2</v>
      </c>
      <c r="W156" s="96">
        <v>4971976.7</v>
      </c>
      <c r="X156" s="96">
        <v>4671129.8</v>
      </c>
      <c r="Y156" s="96">
        <v>1689996.8</v>
      </c>
      <c r="Z156" s="96">
        <v>1391543.3</v>
      </c>
      <c r="AA156" s="96">
        <v>298453.5</v>
      </c>
      <c r="AB156" s="96">
        <v>136291.6</v>
      </c>
      <c r="AC156" s="96">
        <v>1954426.7</v>
      </c>
      <c r="AD156" s="96">
        <v>586097.69999999995</v>
      </c>
      <c r="AE156" s="96">
        <v>1347766.6</v>
      </c>
      <c r="AF156" s="96">
        <v>4239.8</v>
      </c>
      <c r="AG156" s="96">
        <v>16322.6</v>
      </c>
      <c r="AH156" s="96">
        <v>890414.7</v>
      </c>
      <c r="AI156" s="96">
        <v>737803.9</v>
      </c>
      <c r="AJ156" s="96">
        <v>152610.79999999999</v>
      </c>
      <c r="AK156" s="96">
        <v>300173.8</v>
      </c>
      <c r="AL156" s="96">
        <v>34383.1</v>
      </c>
      <c r="AM156" s="96">
        <v>265790.7</v>
      </c>
      <c r="AN156" s="96">
        <v>9815.7000000000007</v>
      </c>
      <c r="AO156" s="96">
        <v>233258.3</v>
      </c>
      <c r="AP156" s="96">
        <v>413</v>
      </c>
      <c r="AQ156" s="96">
        <v>22303.7</v>
      </c>
      <c r="AR156" s="96">
        <v>0</v>
      </c>
      <c r="AS156" s="96">
        <v>673.1</v>
      </c>
      <c r="AT156" s="96">
        <v>-657443.20000000019</v>
      </c>
      <c r="AU156" s="96">
        <v>-1248481.1999999997</v>
      </c>
      <c r="AV156" s="96">
        <v>-1547857.9000000004</v>
      </c>
      <c r="AW156" s="96">
        <v>-4.3036557100000001</v>
      </c>
      <c r="AX156" s="96">
        <v>-4.6566128730773926E-10</v>
      </c>
      <c r="AY156" s="96">
        <v>1547857.9</v>
      </c>
      <c r="AZ156" s="96">
        <v>1548643.6</v>
      </c>
      <c r="BA156" s="96">
        <v>-785.7</v>
      </c>
      <c r="BB156" s="96">
        <v>359661.18209767301</v>
      </c>
      <c r="BC156" s="96">
        <v>5016252</v>
      </c>
      <c r="BE156" s="26"/>
      <c r="BI156">
        <v>2018</v>
      </c>
      <c r="BJ156">
        <v>9</v>
      </c>
      <c r="BK156" t="s">
        <v>651</v>
      </c>
      <c r="BL156" s="3">
        <v>43344</v>
      </c>
      <c r="BM156" s="96">
        <v>414833</v>
      </c>
      <c r="BN156" s="96">
        <v>414833</v>
      </c>
      <c r="BO156" s="96">
        <v>398681.60000000009</v>
      </c>
      <c r="BP156" s="96">
        <v>77426.400000000023</v>
      </c>
      <c r="BQ156" s="96">
        <v>11781.300000000003</v>
      </c>
      <c r="BR156" s="96">
        <v>367.60000000000036</v>
      </c>
      <c r="BS156" s="96">
        <v>49506.699999999953</v>
      </c>
      <c r="BT156" s="96">
        <v>15770.800000000003</v>
      </c>
      <c r="BU156" s="96">
        <v>198818.59999999986</v>
      </c>
      <c r="BV156" s="96">
        <v>62761</v>
      </c>
      <c r="BW156" s="96">
        <v>795.10000000000036</v>
      </c>
      <c r="BX156" s="96">
        <v>58880.5</v>
      </c>
      <c r="BY156" s="96">
        <v>16151.400000000023</v>
      </c>
      <c r="BZ156" s="96">
        <v>5886.2999999999956</v>
      </c>
      <c r="CA156" s="96">
        <v>1431.2999999999956</v>
      </c>
      <c r="CB156" s="96">
        <v>8833.8000000000175</v>
      </c>
      <c r="CC156" s="96">
        <v>0</v>
      </c>
      <c r="CD156" s="96">
        <v>665998.40000000037</v>
      </c>
      <c r="CE156" s="96">
        <v>623888.89999999991</v>
      </c>
      <c r="CF156" s="96">
        <v>178495.60000000009</v>
      </c>
      <c r="CG156" s="96">
        <v>143017.90000000014</v>
      </c>
      <c r="CH156" s="96">
        <v>35477.700000000012</v>
      </c>
      <c r="CI156" s="96">
        <v>15309.700000000012</v>
      </c>
      <c r="CJ156" s="96">
        <v>217362.80000000005</v>
      </c>
      <c r="CK156" s="96">
        <v>66205.499999999942</v>
      </c>
      <c r="CL156" s="96">
        <v>150715.40000000014</v>
      </c>
      <c r="CM156" s="96">
        <v>441.90000000000009</v>
      </c>
      <c r="CN156" s="96">
        <v>0</v>
      </c>
      <c r="CO156" s="96">
        <v>212720.79999999993</v>
      </c>
      <c r="CP156" s="96">
        <v>186147.80000000005</v>
      </c>
      <c r="CQ156" s="96">
        <v>26572.999999999985</v>
      </c>
      <c r="CR156" s="96">
        <v>42109.5</v>
      </c>
      <c r="CS156" s="96">
        <v>5592.1999999999971</v>
      </c>
      <c r="CT156" s="96">
        <v>36517.300000000017</v>
      </c>
      <c r="CU156" s="96">
        <v>2076.0000000000009</v>
      </c>
      <c r="CV156" s="96">
        <v>31860.299999999988</v>
      </c>
      <c r="CW156" s="96">
        <v>0</v>
      </c>
      <c r="CX156" s="96">
        <v>2581</v>
      </c>
      <c r="CY156" s="96">
        <v>0</v>
      </c>
      <c r="CZ156" s="96">
        <v>0</v>
      </c>
      <c r="DA156" s="96">
        <v>-38444.600000000093</v>
      </c>
      <c r="DB156" s="96">
        <v>-209055.89999999991</v>
      </c>
      <c r="DC156" s="96">
        <v>-251165.40000000037</v>
      </c>
      <c r="DD156" s="96">
        <v>-0.69833890999999992</v>
      </c>
      <c r="DE156" s="96">
        <v>-0.20000000041909516</v>
      </c>
      <c r="DF156" s="96">
        <v>251165.19999999995</v>
      </c>
      <c r="DG156" s="96">
        <v>253744.20000000019</v>
      </c>
      <c r="DH156" s="96">
        <v>-2579</v>
      </c>
    </row>
    <row r="157" spans="2:112" x14ac:dyDescent="0.25">
      <c r="B157">
        <v>2018</v>
      </c>
      <c r="C157">
        <v>10</v>
      </c>
      <c r="D157" t="s">
        <v>652</v>
      </c>
      <c r="E157" s="3">
        <v>43374</v>
      </c>
      <c r="F157" s="96">
        <v>3787154.6</v>
      </c>
      <c r="G157" s="96">
        <v>3785684.4</v>
      </c>
      <c r="H157" s="96">
        <v>3495889</v>
      </c>
      <c r="I157" s="96">
        <v>883739.3</v>
      </c>
      <c r="J157" s="96">
        <v>139381</v>
      </c>
      <c r="K157" s="96">
        <v>4546</v>
      </c>
      <c r="L157" s="96">
        <v>574781.6</v>
      </c>
      <c r="M157" s="96">
        <v>165030.70000000001</v>
      </c>
      <c r="N157" s="96">
        <v>1254870.8999999999</v>
      </c>
      <c r="O157" s="96">
        <v>644745.9</v>
      </c>
      <c r="P157" s="96">
        <v>16832.5</v>
      </c>
      <c r="Q157" s="96">
        <v>695700.4</v>
      </c>
      <c r="R157" s="96">
        <v>289795.40000000002</v>
      </c>
      <c r="S157" s="96">
        <v>63733.8</v>
      </c>
      <c r="T157" s="96">
        <v>47949.599999999999</v>
      </c>
      <c r="U157" s="96">
        <v>178112</v>
      </c>
      <c r="V157" s="96">
        <v>1470.2</v>
      </c>
      <c r="W157" s="96">
        <v>5546413.4000000004</v>
      </c>
      <c r="X157" s="96">
        <v>5218470.5</v>
      </c>
      <c r="Y157" s="96">
        <v>1876491.7</v>
      </c>
      <c r="Z157" s="96">
        <v>1553184.1</v>
      </c>
      <c r="AA157" s="96">
        <v>323307.59999999998</v>
      </c>
      <c r="AB157" s="96">
        <v>155589.29999999999</v>
      </c>
      <c r="AC157" s="96">
        <v>2157518.7999999998</v>
      </c>
      <c r="AD157" s="96">
        <v>650629.4</v>
      </c>
      <c r="AE157" s="96">
        <v>1484448.2</v>
      </c>
      <c r="AF157" s="96">
        <v>4836</v>
      </c>
      <c r="AG157" s="96">
        <v>17605.2</v>
      </c>
      <c r="AH157" s="96">
        <v>1028870.7</v>
      </c>
      <c r="AI157" s="96">
        <v>825655.2</v>
      </c>
      <c r="AJ157" s="96">
        <v>203215.5</v>
      </c>
      <c r="AK157" s="96">
        <v>327269.8</v>
      </c>
      <c r="AL157" s="96">
        <v>40069.800000000003</v>
      </c>
      <c r="AM157" s="96">
        <v>287200</v>
      </c>
      <c r="AN157" s="96">
        <v>11185.7</v>
      </c>
      <c r="AO157" s="96">
        <v>250891.2</v>
      </c>
      <c r="AP157" s="96">
        <v>413</v>
      </c>
      <c r="AQ157" s="96">
        <v>24710.1</v>
      </c>
      <c r="AR157" s="96">
        <v>0</v>
      </c>
      <c r="AS157" s="96">
        <v>673.1</v>
      </c>
      <c r="AT157" s="96">
        <v>-730388.10000000009</v>
      </c>
      <c r="AU157" s="96">
        <v>-1432786.1</v>
      </c>
      <c r="AV157" s="96">
        <v>-1759258.8000000003</v>
      </c>
      <c r="AW157" s="96">
        <v>-4.8914336299999999</v>
      </c>
      <c r="AX157" s="96">
        <v>9.999999962747097E-2</v>
      </c>
      <c r="AY157" s="96">
        <v>1759258.9</v>
      </c>
      <c r="AZ157" s="96">
        <v>1766476.7</v>
      </c>
      <c r="BA157" s="96">
        <v>-7217.8</v>
      </c>
      <c r="BB157" s="96">
        <v>359661.1817873118</v>
      </c>
      <c r="BC157" s="96">
        <v>5022311</v>
      </c>
      <c r="BE157" s="26"/>
      <c r="BI157">
        <v>2018</v>
      </c>
      <c r="BJ157">
        <v>10</v>
      </c>
      <c r="BK157" t="s">
        <v>652</v>
      </c>
      <c r="BL157" s="3">
        <v>43374</v>
      </c>
      <c r="BM157" s="96">
        <v>363035.80000000028</v>
      </c>
      <c r="BN157" s="96">
        <v>363035.79999999981</v>
      </c>
      <c r="BO157" s="96">
        <v>338750.29999999981</v>
      </c>
      <c r="BP157" s="96">
        <v>108427.10000000009</v>
      </c>
      <c r="BQ157" s="96">
        <v>17726.699999999997</v>
      </c>
      <c r="BR157" s="96">
        <v>483.69999999999982</v>
      </c>
      <c r="BS157" s="96">
        <v>70249.5</v>
      </c>
      <c r="BT157" s="96">
        <v>19967.200000000012</v>
      </c>
      <c r="BU157" s="96">
        <v>107952</v>
      </c>
      <c r="BV157" s="96">
        <v>61615.900000000023</v>
      </c>
      <c r="BW157" s="96">
        <v>743.60000000000036</v>
      </c>
      <c r="BX157" s="96">
        <v>60011.70000000007</v>
      </c>
      <c r="BY157" s="96">
        <v>24285.5</v>
      </c>
      <c r="BZ157" s="96">
        <v>6924.7000000000044</v>
      </c>
      <c r="CA157" s="96">
        <v>2512.9000000000015</v>
      </c>
      <c r="CB157" s="96">
        <v>14847.899999999994</v>
      </c>
      <c r="CC157" s="96">
        <v>0</v>
      </c>
      <c r="CD157" s="96">
        <v>574436.70000000019</v>
      </c>
      <c r="CE157" s="96">
        <v>547340.70000000019</v>
      </c>
      <c r="CF157" s="96">
        <v>186494.89999999991</v>
      </c>
      <c r="CG157" s="96">
        <v>161640.80000000005</v>
      </c>
      <c r="CH157" s="96">
        <v>24854.099999999977</v>
      </c>
      <c r="CI157" s="96">
        <v>19297.699999999983</v>
      </c>
      <c r="CJ157" s="96">
        <v>203092.09999999986</v>
      </c>
      <c r="CK157" s="96">
        <v>64531.70000000007</v>
      </c>
      <c r="CL157" s="96">
        <v>136681.59999999986</v>
      </c>
      <c r="CM157" s="96">
        <v>596.19999999999982</v>
      </c>
      <c r="CN157" s="96">
        <v>1282.6000000000004</v>
      </c>
      <c r="CO157" s="96">
        <v>138456</v>
      </c>
      <c r="CP157" s="96">
        <v>87851.29999999993</v>
      </c>
      <c r="CQ157" s="96">
        <v>50604.700000000012</v>
      </c>
      <c r="CR157" s="96">
        <v>27096</v>
      </c>
      <c r="CS157" s="96">
        <v>5686.7000000000044</v>
      </c>
      <c r="CT157" s="96">
        <v>21409.299999999988</v>
      </c>
      <c r="CU157" s="96">
        <v>1370</v>
      </c>
      <c r="CV157" s="96">
        <v>17632.900000000023</v>
      </c>
      <c r="CW157" s="96">
        <v>0</v>
      </c>
      <c r="CX157" s="96">
        <v>2406.3999999999978</v>
      </c>
      <c r="CY157" s="96">
        <v>0</v>
      </c>
      <c r="CZ157" s="96">
        <v>0</v>
      </c>
      <c r="DA157" s="96">
        <v>-72944.899999999907</v>
      </c>
      <c r="DB157" s="96">
        <v>-184304.90000000037</v>
      </c>
      <c r="DC157" s="96">
        <v>-211400.89999999991</v>
      </c>
      <c r="DD157" s="96">
        <v>-0.58777791999999973</v>
      </c>
      <c r="DE157" s="96">
        <v>0.10000000009313226</v>
      </c>
      <c r="DF157" s="96">
        <v>211401</v>
      </c>
      <c r="DG157" s="96">
        <v>217833.09999999986</v>
      </c>
      <c r="DH157" s="96">
        <v>-6432.1</v>
      </c>
    </row>
    <row r="158" spans="2:112" x14ac:dyDescent="0.25">
      <c r="B158">
        <v>2018</v>
      </c>
      <c r="C158">
        <v>11</v>
      </c>
      <c r="D158" t="s">
        <v>653</v>
      </c>
      <c r="E158" s="3">
        <v>43405</v>
      </c>
      <c r="F158" s="96">
        <v>4156952.1</v>
      </c>
      <c r="G158" s="96">
        <v>4155481.9</v>
      </c>
      <c r="H158" s="96">
        <v>3837233</v>
      </c>
      <c r="I158" s="96">
        <v>1003041.9</v>
      </c>
      <c r="J158" s="96">
        <v>159522.4</v>
      </c>
      <c r="K158" s="96">
        <v>5048.1000000000004</v>
      </c>
      <c r="L158" s="96">
        <v>651107</v>
      </c>
      <c r="M158" s="96">
        <v>187364.4</v>
      </c>
      <c r="N158" s="96">
        <v>1351765.3</v>
      </c>
      <c r="O158" s="96">
        <v>706909.1</v>
      </c>
      <c r="P158" s="96">
        <v>17820.8</v>
      </c>
      <c r="Q158" s="96">
        <v>757695.9</v>
      </c>
      <c r="R158" s="96"/>
      <c r="S158" s="96">
        <v>69769.399999999994</v>
      </c>
      <c r="T158" s="96">
        <v>50839.8</v>
      </c>
      <c r="U158" s="96">
        <v>197639.7</v>
      </c>
      <c r="V158" s="96">
        <v>1470.2</v>
      </c>
      <c r="W158" s="96">
        <v>6081993.2000000002</v>
      </c>
      <c r="X158" s="96">
        <v>5706224.0999999996</v>
      </c>
      <c r="Y158" s="96">
        <v>2054597.9</v>
      </c>
      <c r="Z158" s="96">
        <v>1697883.1</v>
      </c>
      <c r="AA158" s="96">
        <v>356714.8</v>
      </c>
      <c r="AB158" s="96">
        <v>173868.1</v>
      </c>
      <c r="AC158" s="96">
        <v>2357347</v>
      </c>
      <c r="AD158" s="96">
        <v>716949</v>
      </c>
      <c r="AE158" s="96">
        <v>1617641.5</v>
      </c>
      <c r="AF158" s="96">
        <v>5151.3</v>
      </c>
      <c r="AG158" s="96">
        <v>17605.2</v>
      </c>
      <c r="AH158" s="96">
        <v>1120411.1000000001</v>
      </c>
      <c r="AI158" s="96">
        <v>916556.9</v>
      </c>
      <c r="AJ158" s="96">
        <v>203854.2</v>
      </c>
      <c r="AK158" s="96">
        <v>375096</v>
      </c>
      <c r="AL158" s="96">
        <v>43857.1</v>
      </c>
      <c r="AM158" s="96">
        <v>331238.90000000002</v>
      </c>
      <c r="AN158" s="96">
        <v>12865.5</v>
      </c>
      <c r="AO158" s="96">
        <v>289793.2</v>
      </c>
      <c r="AP158" s="96">
        <v>413</v>
      </c>
      <c r="AQ158" s="96">
        <v>28167.200000000001</v>
      </c>
      <c r="AR158" s="96">
        <v>0</v>
      </c>
      <c r="AS158" s="96">
        <v>673.14005049000002</v>
      </c>
      <c r="AT158" s="96">
        <v>-804629.99999999953</v>
      </c>
      <c r="AU158" s="96">
        <v>-1550742.1999999997</v>
      </c>
      <c r="AV158" s="96">
        <v>-1925041.1</v>
      </c>
      <c r="AW158" s="96">
        <v>-5.3523738400000003</v>
      </c>
      <c r="AX158" s="96">
        <v>0.19572781212627888</v>
      </c>
      <c r="AY158" s="96">
        <v>1925041.2957278122</v>
      </c>
      <c r="AZ158" s="96">
        <v>1906267.64314907</v>
      </c>
      <c r="BA158" s="96">
        <v>18773.652578742316</v>
      </c>
      <c r="BB158" s="96">
        <v>359661.18166364852</v>
      </c>
      <c r="BC158" s="96">
        <v>5026432</v>
      </c>
      <c r="BE158" s="26"/>
      <c r="BI158">
        <v>2018</v>
      </c>
      <c r="BJ158">
        <v>11</v>
      </c>
      <c r="BK158" t="s">
        <v>653</v>
      </c>
      <c r="BL158" s="3">
        <v>43405</v>
      </c>
      <c r="BM158" s="96">
        <v>369797.5</v>
      </c>
      <c r="BN158" s="96">
        <v>369797.5</v>
      </c>
      <c r="BO158" s="96">
        <v>341344</v>
      </c>
      <c r="BP158" s="96">
        <v>119302.59999999998</v>
      </c>
      <c r="BQ158" s="96">
        <v>20141.399999999994</v>
      </c>
      <c r="BR158" s="96">
        <v>502.10000000000036</v>
      </c>
      <c r="BS158" s="96">
        <v>76325.400000000023</v>
      </c>
      <c r="BT158" s="96">
        <v>22333.699999999983</v>
      </c>
      <c r="BU158" s="96">
        <v>96894.40000000014</v>
      </c>
      <c r="BV158" s="96">
        <v>62163.199999999953</v>
      </c>
      <c r="BW158" s="96">
        <v>988.29999999999927</v>
      </c>
      <c r="BX158" s="96">
        <v>61995.5</v>
      </c>
      <c r="BY158" s="96" t="s">
        <v>423</v>
      </c>
      <c r="BZ158" s="96">
        <v>6035.5999999999913</v>
      </c>
      <c r="CA158" s="96">
        <v>2890.2000000000044</v>
      </c>
      <c r="CB158" s="96">
        <v>19527.700000000012</v>
      </c>
      <c r="CC158" s="96">
        <v>0</v>
      </c>
      <c r="CD158" s="96">
        <v>535579.79999999981</v>
      </c>
      <c r="CE158" s="96">
        <v>487753.59999999963</v>
      </c>
      <c r="CF158" s="96">
        <v>178106.19999999995</v>
      </c>
      <c r="CG158" s="96">
        <v>144699</v>
      </c>
      <c r="CH158" s="96">
        <v>33407.200000000012</v>
      </c>
      <c r="CI158" s="96">
        <v>18278.800000000017</v>
      </c>
      <c r="CJ158" s="96">
        <v>199828.20000000019</v>
      </c>
      <c r="CK158" s="96">
        <v>66319.599999999977</v>
      </c>
      <c r="CL158" s="96">
        <v>133193.30000000005</v>
      </c>
      <c r="CM158" s="96">
        <v>315.30000000000018</v>
      </c>
      <c r="CN158" s="96">
        <v>0</v>
      </c>
      <c r="CO158" s="96">
        <v>91540.40000000014</v>
      </c>
      <c r="CP158" s="96">
        <v>90901.70000000007</v>
      </c>
      <c r="CQ158" s="96">
        <v>638.70000000001164</v>
      </c>
      <c r="CR158" s="96">
        <v>47826.200000000012</v>
      </c>
      <c r="CS158" s="96">
        <v>3787.2999999999956</v>
      </c>
      <c r="CT158" s="96">
        <v>44038.900000000023</v>
      </c>
      <c r="CU158" s="96">
        <v>1679.7999999999993</v>
      </c>
      <c r="CV158" s="96">
        <v>38902</v>
      </c>
      <c r="CW158" s="96">
        <v>0</v>
      </c>
      <c r="CX158" s="96">
        <v>3457.1000000000022</v>
      </c>
      <c r="CY158" s="96">
        <v>0</v>
      </c>
      <c r="CZ158" s="96">
        <v>4.0050489999998717E-2</v>
      </c>
      <c r="DA158" s="96">
        <v>-74241.899999999441</v>
      </c>
      <c r="DB158" s="96">
        <v>-117956.09999999963</v>
      </c>
      <c r="DC158" s="96">
        <v>-165782.29999999981</v>
      </c>
      <c r="DD158" s="96">
        <v>-0.46094021000000041</v>
      </c>
      <c r="DE158" s="96">
        <v>9.5727812498807907E-2</v>
      </c>
      <c r="DF158" s="96">
        <v>165782.39572781231</v>
      </c>
      <c r="DG158" s="96">
        <v>139790.94314907002</v>
      </c>
      <c r="DH158" s="96">
        <v>25991.452578742315</v>
      </c>
    </row>
    <row r="159" spans="2:112" x14ac:dyDescent="0.25">
      <c r="B159">
        <v>2018</v>
      </c>
      <c r="C159">
        <v>12</v>
      </c>
      <c r="D159" t="s">
        <v>654</v>
      </c>
      <c r="E159" s="3">
        <v>43435</v>
      </c>
      <c r="F159" s="96">
        <v>4956655.3</v>
      </c>
      <c r="G159" s="96">
        <v>4925246.0999999996</v>
      </c>
      <c r="H159" s="96">
        <v>4567131.5</v>
      </c>
      <c r="I159" s="96">
        <v>1090813</v>
      </c>
      <c r="J159" s="96">
        <v>175367.6</v>
      </c>
      <c r="K159" s="96">
        <v>5467.7</v>
      </c>
      <c r="L159" s="96">
        <v>708203.7</v>
      </c>
      <c r="M159" s="96">
        <v>201774</v>
      </c>
      <c r="N159" s="96">
        <v>1699258.4</v>
      </c>
      <c r="O159" s="96">
        <v>779416.3</v>
      </c>
      <c r="P159" s="96">
        <v>19426.099999999999</v>
      </c>
      <c r="Q159" s="96">
        <v>978217.7</v>
      </c>
      <c r="R159" s="96">
        <v>358114.6</v>
      </c>
      <c r="S159" s="96">
        <v>85406.5</v>
      </c>
      <c r="T159" s="96">
        <v>64904.3</v>
      </c>
      <c r="U159" s="96">
        <v>207803.8</v>
      </c>
      <c r="V159" s="96">
        <v>31409.200000000001</v>
      </c>
      <c r="W159" s="96">
        <v>6995166.9000000004</v>
      </c>
      <c r="X159" s="96">
        <v>6514974.4000000004</v>
      </c>
      <c r="Y159" s="96">
        <v>2394708.5</v>
      </c>
      <c r="Z159" s="96">
        <v>1996188.2</v>
      </c>
      <c r="AA159" s="96">
        <v>398520.3</v>
      </c>
      <c r="AB159" s="96">
        <v>224112.2</v>
      </c>
      <c r="AC159" s="96">
        <v>2667443.2999999998</v>
      </c>
      <c r="AD159" s="96">
        <v>851049.4</v>
      </c>
      <c r="AE159" s="96">
        <v>1793384.9</v>
      </c>
      <c r="AF159" s="96">
        <v>5403.6</v>
      </c>
      <c r="AG159" s="96">
        <v>17605.400000000001</v>
      </c>
      <c r="AH159" s="96">
        <v>1228710.3999999999</v>
      </c>
      <c r="AI159" s="96">
        <v>1023838</v>
      </c>
      <c r="AJ159" s="96">
        <v>204872.4</v>
      </c>
      <c r="AK159" s="96">
        <v>479519.4</v>
      </c>
      <c r="AL159" s="96">
        <v>67401.899999999994</v>
      </c>
      <c r="AM159" s="96">
        <v>412117.5</v>
      </c>
      <c r="AN159" s="96">
        <v>18112.8</v>
      </c>
      <c r="AO159" s="96">
        <v>360447.7</v>
      </c>
      <c r="AP159" s="96">
        <v>413</v>
      </c>
      <c r="AQ159" s="96">
        <v>33144</v>
      </c>
      <c r="AR159" s="96">
        <v>0</v>
      </c>
      <c r="AS159" s="96">
        <v>673.14005049000002</v>
      </c>
      <c r="AT159" s="96">
        <v>-809801.20000000019</v>
      </c>
      <c r="AU159" s="96">
        <v>-1589728.3000000007</v>
      </c>
      <c r="AV159" s="96">
        <v>-2038511.6000000006</v>
      </c>
      <c r="AW159" s="96">
        <v>-5.6678666</v>
      </c>
      <c r="AX159" s="96">
        <v>-5.8830476133152843E-2</v>
      </c>
      <c r="AY159" s="96">
        <v>2038511.5411695244</v>
      </c>
      <c r="AZ159" s="96">
        <v>1897756.94777404</v>
      </c>
      <c r="BA159" s="96">
        <v>140754.59339548435</v>
      </c>
      <c r="BB159" s="96">
        <v>359661.18186338409</v>
      </c>
      <c r="BC159" s="96">
        <v>5030911</v>
      </c>
      <c r="BE159" s="26"/>
      <c r="BI159">
        <v>2018</v>
      </c>
      <c r="BJ159">
        <v>12</v>
      </c>
      <c r="BK159" t="s">
        <v>654</v>
      </c>
      <c r="BL159" s="3">
        <v>43435</v>
      </c>
      <c r="BM159" s="96">
        <v>799703.19999999972</v>
      </c>
      <c r="BN159" s="96">
        <v>769764.19999999972</v>
      </c>
      <c r="BO159" s="96">
        <v>729898.5</v>
      </c>
      <c r="BP159" s="96">
        <v>87771.099999999977</v>
      </c>
      <c r="BQ159" s="96">
        <v>15845.200000000012</v>
      </c>
      <c r="BR159" s="96">
        <v>419.59999999999945</v>
      </c>
      <c r="BS159" s="96">
        <v>57096.699999999953</v>
      </c>
      <c r="BT159" s="96">
        <v>14409.600000000006</v>
      </c>
      <c r="BU159" s="96">
        <v>347493.09999999986</v>
      </c>
      <c r="BV159" s="96">
        <v>72507.20000000007</v>
      </c>
      <c r="BW159" s="96">
        <v>1605.2999999999993</v>
      </c>
      <c r="BX159" s="96">
        <v>220521.79999999993</v>
      </c>
      <c r="BY159" s="96">
        <v>358114.6</v>
      </c>
      <c r="BZ159" s="96">
        <v>15637.100000000006</v>
      </c>
      <c r="CA159" s="96">
        <v>14064.5</v>
      </c>
      <c r="CB159" s="96">
        <v>10164.099999999977</v>
      </c>
      <c r="CC159" s="96">
        <v>29939</v>
      </c>
      <c r="CD159" s="96">
        <v>913173.70000000019</v>
      </c>
      <c r="CE159" s="96">
        <v>808750.30000000075</v>
      </c>
      <c r="CF159" s="96">
        <v>340110.60000000009</v>
      </c>
      <c r="CG159" s="96">
        <v>298305.09999999986</v>
      </c>
      <c r="CH159" s="96">
        <v>41805.5</v>
      </c>
      <c r="CI159" s="96">
        <v>50244.100000000006</v>
      </c>
      <c r="CJ159" s="96">
        <v>310096.29999999981</v>
      </c>
      <c r="CK159" s="96">
        <v>134100.40000000002</v>
      </c>
      <c r="CL159" s="96">
        <v>175743.39999999991</v>
      </c>
      <c r="CM159" s="96">
        <v>252.30000000000018</v>
      </c>
      <c r="CN159" s="96">
        <v>0.2000000000007276</v>
      </c>
      <c r="CO159" s="96">
        <v>108299.29999999981</v>
      </c>
      <c r="CP159" s="96">
        <v>107281.09999999998</v>
      </c>
      <c r="CQ159" s="96">
        <v>1018.1999999999825</v>
      </c>
      <c r="CR159" s="96">
        <v>104423.40000000002</v>
      </c>
      <c r="CS159" s="96">
        <v>23544.799999999996</v>
      </c>
      <c r="CT159" s="96">
        <v>80878.599999999977</v>
      </c>
      <c r="CU159" s="96">
        <v>5247.2999999999993</v>
      </c>
      <c r="CV159" s="96">
        <v>70654.5</v>
      </c>
      <c r="CW159" s="96">
        <v>0</v>
      </c>
      <c r="CX159" s="96">
        <v>4976.7999999999993</v>
      </c>
      <c r="CY159" s="96">
        <v>0</v>
      </c>
      <c r="CZ159" s="96">
        <v>0</v>
      </c>
      <c r="DA159" s="96">
        <v>-5171.2000000006519</v>
      </c>
      <c r="DB159" s="96">
        <v>-38986.100000001024</v>
      </c>
      <c r="DC159" s="96">
        <v>-113470.50000000047</v>
      </c>
      <c r="DD159" s="96">
        <v>-0.31549275999999971</v>
      </c>
      <c r="DE159" s="96">
        <v>-0.25455828825943172</v>
      </c>
      <c r="DF159" s="96">
        <v>113470.24544171221</v>
      </c>
      <c r="DG159" s="96">
        <v>-8510.695375029929</v>
      </c>
      <c r="DH159" s="96">
        <v>121980.94081674203</v>
      </c>
    </row>
    <row r="160" spans="2:112" x14ac:dyDescent="0.25">
      <c r="B160">
        <v>2019</v>
      </c>
      <c r="C160">
        <v>1</v>
      </c>
      <c r="D160" t="s">
        <v>655</v>
      </c>
      <c r="E160" s="3">
        <v>43466</v>
      </c>
      <c r="F160" s="96">
        <v>472490.4</v>
      </c>
      <c r="G160" s="96">
        <v>472490.4</v>
      </c>
      <c r="H160" s="96">
        <v>455189.6</v>
      </c>
      <c r="I160" s="96">
        <v>91893.7</v>
      </c>
      <c r="J160" s="96">
        <v>13637</v>
      </c>
      <c r="K160" s="96">
        <v>461.4</v>
      </c>
      <c r="L160" s="96">
        <v>60078.6</v>
      </c>
      <c r="M160" s="96">
        <v>17716.7</v>
      </c>
      <c r="N160" s="96">
        <v>185954.7</v>
      </c>
      <c r="O160" s="96">
        <v>89003.9</v>
      </c>
      <c r="P160" s="96">
        <v>1015.6</v>
      </c>
      <c r="Q160" s="96">
        <v>87321.7</v>
      </c>
      <c r="R160" s="96">
        <v>17300.8</v>
      </c>
      <c r="S160" s="96">
        <v>7184.6</v>
      </c>
      <c r="T160" s="96">
        <v>9050.7999999999993</v>
      </c>
      <c r="U160" s="96">
        <v>1065.4000000000001</v>
      </c>
      <c r="V160" s="96">
        <v>0</v>
      </c>
      <c r="W160" s="96">
        <v>718510</v>
      </c>
      <c r="X160" s="96">
        <v>637565.69999999995</v>
      </c>
      <c r="Y160" s="96">
        <v>300220.09999999998</v>
      </c>
      <c r="Z160" s="96">
        <v>275831.90000000002</v>
      </c>
      <c r="AA160" s="96">
        <v>24388.2</v>
      </c>
      <c r="AB160" s="96">
        <v>3557</v>
      </c>
      <c r="AC160" s="96">
        <v>250807.1</v>
      </c>
      <c r="AD160" s="96">
        <v>60796.9</v>
      </c>
      <c r="AE160" s="96">
        <v>187664.6</v>
      </c>
      <c r="AF160" s="96">
        <v>503.7</v>
      </c>
      <c r="AG160" s="96">
        <v>1841.9</v>
      </c>
      <c r="AH160" s="96">
        <v>82981.5</v>
      </c>
      <c r="AI160" s="96">
        <v>58447.1</v>
      </c>
      <c r="AJ160" s="96">
        <v>24534.400000000001</v>
      </c>
      <c r="AK160" s="96">
        <v>80944.3</v>
      </c>
      <c r="AL160" s="96">
        <v>2158.1</v>
      </c>
      <c r="AM160" s="96">
        <v>78786.2</v>
      </c>
      <c r="AN160" s="96">
        <v>1236.0999999999999</v>
      </c>
      <c r="AO160" s="96">
        <v>1330.1</v>
      </c>
      <c r="AP160" s="96">
        <v>0</v>
      </c>
      <c r="AQ160" s="96">
        <v>76220</v>
      </c>
      <c r="AR160" s="96">
        <v>0</v>
      </c>
      <c r="AS160" s="96">
        <v>0</v>
      </c>
      <c r="AT160" s="96">
        <v>-163038.1</v>
      </c>
      <c r="AU160" s="96">
        <v>-165075.29999999999</v>
      </c>
      <c r="AV160" s="96">
        <v>-246019.6</v>
      </c>
      <c r="AW160" s="96">
        <v>-0.65503663000000001</v>
      </c>
      <c r="AX160" s="96">
        <v>0</v>
      </c>
      <c r="AY160" s="96">
        <v>246019.5</v>
      </c>
      <c r="AZ160" s="96">
        <v>242309.2</v>
      </c>
      <c r="BA160" s="96">
        <v>3710.3</v>
      </c>
      <c r="BB160" s="96">
        <v>375581.4388578544</v>
      </c>
      <c r="BC160" s="96">
        <v>5034571</v>
      </c>
      <c r="BE160" s="26"/>
      <c r="BI160">
        <v>2019</v>
      </c>
      <c r="BJ160">
        <v>1</v>
      </c>
      <c r="BK160" t="s">
        <v>655</v>
      </c>
      <c r="BL160" s="3">
        <v>43466</v>
      </c>
      <c r="BM160" s="96">
        <v>472490.4</v>
      </c>
      <c r="BN160" s="96">
        <v>472490.4</v>
      </c>
      <c r="BO160" s="96">
        <v>455189.6</v>
      </c>
      <c r="BP160" s="96">
        <v>91893.7</v>
      </c>
      <c r="BQ160" s="96">
        <v>13637</v>
      </c>
      <c r="BR160" s="96">
        <v>461.4</v>
      </c>
      <c r="BS160" s="96">
        <v>60078.6</v>
      </c>
      <c r="BT160" s="96">
        <v>17716.7</v>
      </c>
      <c r="BU160" s="96">
        <v>185954.7</v>
      </c>
      <c r="BV160" s="96">
        <v>89003.9</v>
      </c>
      <c r="BW160" s="96">
        <v>1015.6</v>
      </c>
      <c r="BX160" s="96">
        <v>87321.7</v>
      </c>
      <c r="BY160" s="96">
        <v>17300.8</v>
      </c>
      <c r="BZ160" s="96">
        <v>7184.6</v>
      </c>
      <c r="CA160" s="96">
        <v>9050.7999999999993</v>
      </c>
      <c r="CB160" s="96">
        <v>1065.4000000000001</v>
      </c>
      <c r="CC160" s="96">
        <v>0</v>
      </c>
      <c r="CD160" s="96">
        <v>718510</v>
      </c>
      <c r="CE160" s="96">
        <v>637565.69999999995</v>
      </c>
      <c r="CF160" s="96">
        <v>300220.09999999998</v>
      </c>
      <c r="CG160" s="96">
        <v>275831.90000000002</v>
      </c>
      <c r="CH160" s="96">
        <v>24388.2</v>
      </c>
      <c r="CI160" s="96">
        <v>3557</v>
      </c>
      <c r="CJ160" s="96">
        <v>250807.1</v>
      </c>
      <c r="CK160" s="96">
        <v>60796.9</v>
      </c>
      <c r="CL160" s="96">
        <v>187664.6</v>
      </c>
      <c r="CM160" s="96">
        <v>503.7</v>
      </c>
      <c r="CN160" s="96">
        <v>1841.9</v>
      </c>
      <c r="CO160" s="96">
        <v>82981.5</v>
      </c>
      <c r="CP160" s="96">
        <v>58447.1</v>
      </c>
      <c r="CQ160" s="96">
        <v>24534.400000000001</v>
      </c>
      <c r="CR160" s="96">
        <v>80944.3</v>
      </c>
      <c r="CS160" s="96">
        <v>2158.1</v>
      </c>
      <c r="CT160" s="96">
        <v>78786.2</v>
      </c>
      <c r="CU160" s="96">
        <v>1236.0999999999999</v>
      </c>
      <c r="CV160" s="96">
        <v>1330.1</v>
      </c>
      <c r="CW160" s="96">
        <v>0</v>
      </c>
      <c r="CX160" s="96">
        <v>76220</v>
      </c>
      <c r="CY160" s="96">
        <v>0</v>
      </c>
      <c r="CZ160" s="96">
        <v>0</v>
      </c>
      <c r="DA160" s="96">
        <v>-163038.1</v>
      </c>
      <c r="DB160" s="96">
        <v>-165075.29999999999</v>
      </c>
      <c r="DC160" s="96">
        <v>-246019.6</v>
      </c>
      <c r="DD160" s="96">
        <v>-0.65503663000000001</v>
      </c>
      <c r="DE160" s="96">
        <v>0</v>
      </c>
      <c r="DF160" s="96">
        <v>246019.5</v>
      </c>
      <c r="DG160" s="96">
        <v>242309.2</v>
      </c>
      <c r="DH160" s="96">
        <v>3710.3</v>
      </c>
    </row>
    <row r="161" spans="2:112" x14ac:dyDescent="0.25">
      <c r="B161">
        <v>2019</v>
      </c>
      <c r="C161">
        <v>2</v>
      </c>
      <c r="D161" t="s">
        <v>656</v>
      </c>
      <c r="E161" s="3">
        <v>43497</v>
      </c>
      <c r="F161" s="96">
        <v>797762.3</v>
      </c>
      <c r="G161" s="96">
        <v>797762.3</v>
      </c>
      <c r="H161" s="96">
        <v>758926.5</v>
      </c>
      <c r="I161" s="96">
        <v>170990.6</v>
      </c>
      <c r="J161" s="96">
        <v>27678.6</v>
      </c>
      <c r="K161" s="96">
        <v>828.4</v>
      </c>
      <c r="L161" s="96">
        <v>111058.4</v>
      </c>
      <c r="M161" s="96">
        <v>31425.200000000001</v>
      </c>
      <c r="N161" s="96">
        <v>266285</v>
      </c>
      <c r="O161" s="96">
        <v>156983.70000000001</v>
      </c>
      <c r="P161" s="96">
        <v>1736.9</v>
      </c>
      <c r="Q161" s="96">
        <v>162930.29999999999</v>
      </c>
      <c r="R161" s="96">
        <v>38835.800000000003</v>
      </c>
      <c r="S161" s="96">
        <v>12934.2</v>
      </c>
      <c r="T161" s="96">
        <v>12800.2</v>
      </c>
      <c r="U161" s="96">
        <v>13101.4</v>
      </c>
      <c r="V161" s="96">
        <v>0</v>
      </c>
      <c r="W161" s="96">
        <v>1184784.6000000001</v>
      </c>
      <c r="X161" s="96">
        <v>1086784.8999999999</v>
      </c>
      <c r="Y161" s="96">
        <v>496317.3</v>
      </c>
      <c r="Z161" s="96">
        <v>414655.2</v>
      </c>
      <c r="AA161" s="96">
        <v>81662.100000000006</v>
      </c>
      <c r="AB161" s="96">
        <v>13525.1</v>
      </c>
      <c r="AC161" s="96">
        <v>454471.5</v>
      </c>
      <c r="AD161" s="96">
        <v>125069.1</v>
      </c>
      <c r="AE161" s="96">
        <v>324493.7</v>
      </c>
      <c r="AF161" s="96">
        <v>1224.5</v>
      </c>
      <c r="AG161" s="96">
        <v>3684.2</v>
      </c>
      <c r="AH161" s="96">
        <v>122471</v>
      </c>
      <c r="AI161" s="96">
        <v>93638.8</v>
      </c>
      <c r="AJ161" s="96">
        <v>28832.2</v>
      </c>
      <c r="AK161" s="96">
        <v>97999.7</v>
      </c>
      <c r="AL161" s="96">
        <v>3487.8</v>
      </c>
      <c r="AM161" s="96">
        <v>94511.9</v>
      </c>
      <c r="AN161" s="96">
        <v>2472.1999999999998</v>
      </c>
      <c r="AO161" s="96">
        <v>11164.1</v>
      </c>
      <c r="AP161" s="96">
        <v>0</v>
      </c>
      <c r="AQ161" s="96">
        <v>80875.600000000006</v>
      </c>
      <c r="AR161" s="96">
        <v>0</v>
      </c>
      <c r="AS161" s="96">
        <v>0</v>
      </c>
      <c r="AT161" s="96">
        <v>-264551.3</v>
      </c>
      <c r="AU161" s="96">
        <v>-289022.59999999998</v>
      </c>
      <c r="AV161" s="96">
        <v>-387022.3</v>
      </c>
      <c r="AW161" s="96">
        <v>-1.0304617300000001</v>
      </c>
      <c r="AX161" s="96">
        <v>0</v>
      </c>
      <c r="AY161" s="96">
        <v>387022.3</v>
      </c>
      <c r="AZ161" s="96">
        <v>382495.3</v>
      </c>
      <c r="BA161" s="96">
        <v>4527</v>
      </c>
      <c r="BB161" s="96">
        <v>375581.43959407398</v>
      </c>
      <c r="BC161" s="96">
        <v>5040060</v>
      </c>
      <c r="BE161" s="26"/>
      <c r="BI161">
        <v>2019</v>
      </c>
      <c r="BJ161">
        <v>2</v>
      </c>
      <c r="BK161" t="s">
        <v>656</v>
      </c>
      <c r="BL161" s="3">
        <v>43497</v>
      </c>
      <c r="BM161" s="96">
        <v>325271.90000000002</v>
      </c>
      <c r="BN161" s="96">
        <v>325271.90000000002</v>
      </c>
      <c r="BO161" s="96">
        <v>303736.90000000002</v>
      </c>
      <c r="BP161" s="96">
        <v>79096.900000000009</v>
      </c>
      <c r="BQ161" s="96">
        <v>14041.599999999999</v>
      </c>
      <c r="BR161" s="96">
        <v>367</v>
      </c>
      <c r="BS161" s="96">
        <v>50979.799999999996</v>
      </c>
      <c r="BT161" s="96">
        <v>13708.5</v>
      </c>
      <c r="BU161" s="96">
        <v>80330.299999999988</v>
      </c>
      <c r="BV161" s="96">
        <v>67979.800000000017</v>
      </c>
      <c r="BW161" s="96">
        <v>721.30000000000007</v>
      </c>
      <c r="BX161" s="96">
        <v>75608.599999999991</v>
      </c>
      <c r="BY161" s="96">
        <v>21535.000000000004</v>
      </c>
      <c r="BZ161" s="96">
        <v>5749.6</v>
      </c>
      <c r="CA161" s="96">
        <v>3749.4000000000015</v>
      </c>
      <c r="CB161" s="96">
        <v>12036</v>
      </c>
      <c r="CC161" s="96">
        <v>0</v>
      </c>
      <c r="CD161" s="96">
        <v>466274.60000000009</v>
      </c>
      <c r="CE161" s="96">
        <v>449219.19999999995</v>
      </c>
      <c r="CF161" s="96">
        <v>196097.2</v>
      </c>
      <c r="CG161" s="96">
        <v>138823.29999999999</v>
      </c>
      <c r="CH161" s="96">
        <v>57273.900000000009</v>
      </c>
      <c r="CI161" s="96">
        <v>9968.1</v>
      </c>
      <c r="CJ161" s="96">
        <v>203664.4</v>
      </c>
      <c r="CK161" s="96">
        <v>64272.200000000004</v>
      </c>
      <c r="CL161" s="96">
        <v>136829.1</v>
      </c>
      <c r="CM161" s="96">
        <v>720.8</v>
      </c>
      <c r="CN161" s="96">
        <v>1842.2999999999997</v>
      </c>
      <c r="CO161" s="96">
        <v>39489.5</v>
      </c>
      <c r="CP161" s="96">
        <v>35191.700000000004</v>
      </c>
      <c r="CQ161" s="96">
        <v>4297.7999999999993</v>
      </c>
      <c r="CR161" s="96">
        <v>17055.399999999994</v>
      </c>
      <c r="CS161" s="96">
        <v>1329.7000000000003</v>
      </c>
      <c r="CT161" s="96">
        <v>15725.699999999997</v>
      </c>
      <c r="CU161" s="96">
        <v>1236.0999999999999</v>
      </c>
      <c r="CV161" s="96">
        <v>9834</v>
      </c>
      <c r="CW161" s="96">
        <v>0</v>
      </c>
      <c r="CX161" s="96">
        <v>4655.6000000000058</v>
      </c>
      <c r="CY161" s="96">
        <v>0</v>
      </c>
      <c r="CZ161" s="96">
        <v>0</v>
      </c>
      <c r="DA161" s="96">
        <v>-101513.19999999998</v>
      </c>
      <c r="DB161" s="96">
        <v>-123947.29999999999</v>
      </c>
      <c r="DC161" s="96">
        <v>-141002.69999999998</v>
      </c>
      <c r="DD161" s="96">
        <v>-0.37542510000000007</v>
      </c>
      <c r="DE161" s="96">
        <v>0</v>
      </c>
      <c r="DF161" s="96">
        <v>141002.79999999999</v>
      </c>
      <c r="DG161" s="96">
        <v>140186.09999999998</v>
      </c>
      <c r="DH161" s="96">
        <v>816.69999999999982</v>
      </c>
    </row>
    <row r="162" spans="2:112" x14ac:dyDescent="0.25">
      <c r="B162">
        <v>2019</v>
      </c>
      <c r="C162">
        <v>3</v>
      </c>
      <c r="D162" t="s">
        <v>657</v>
      </c>
      <c r="E162" s="3">
        <v>43525</v>
      </c>
      <c r="F162" s="96">
        <v>1357042.4</v>
      </c>
      <c r="G162" s="96">
        <v>1326989.8999999999</v>
      </c>
      <c r="H162" s="96">
        <v>1233481.5</v>
      </c>
      <c r="I162" s="96">
        <v>261845.5</v>
      </c>
      <c r="J162" s="96">
        <v>40803.300000000003</v>
      </c>
      <c r="K162" s="96">
        <v>1203.9000000000001</v>
      </c>
      <c r="L162" s="96">
        <v>169813.4</v>
      </c>
      <c r="M162" s="96">
        <v>50024.9</v>
      </c>
      <c r="N162" s="96">
        <v>520323.6</v>
      </c>
      <c r="O162" s="96">
        <v>221972.2</v>
      </c>
      <c r="P162" s="96">
        <v>2400.5</v>
      </c>
      <c r="Q162" s="96">
        <v>226939.7</v>
      </c>
      <c r="R162" s="96">
        <v>93508.4</v>
      </c>
      <c r="S162" s="96">
        <v>19202.8</v>
      </c>
      <c r="T162" s="96">
        <v>40527.5</v>
      </c>
      <c r="U162" s="96">
        <v>33778.1</v>
      </c>
      <c r="V162" s="96">
        <v>30052.5</v>
      </c>
      <c r="W162" s="96">
        <v>1923042.6</v>
      </c>
      <c r="X162" s="96">
        <v>1750962.9</v>
      </c>
      <c r="Y162" s="96">
        <v>676546.6</v>
      </c>
      <c r="Z162" s="96">
        <v>556722.80000000005</v>
      </c>
      <c r="AA162" s="96">
        <v>119823.8</v>
      </c>
      <c r="AB162" s="96">
        <v>27429.599999999999</v>
      </c>
      <c r="AC162" s="96">
        <v>686411.8</v>
      </c>
      <c r="AD162" s="96">
        <v>190488.6</v>
      </c>
      <c r="AE162" s="96">
        <v>490658</v>
      </c>
      <c r="AF162" s="96">
        <v>1581</v>
      </c>
      <c r="AG162" s="96">
        <v>3684.2</v>
      </c>
      <c r="AH162" s="96">
        <v>360574.9</v>
      </c>
      <c r="AI162" s="96">
        <v>303437.90000000002</v>
      </c>
      <c r="AJ162" s="96">
        <v>57137</v>
      </c>
      <c r="AK162" s="96">
        <v>141235.79999999999</v>
      </c>
      <c r="AL162" s="96">
        <v>6370.3</v>
      </c>
      <c r="AM162" s="96">
        <v>134865.5</v>
      </c>
      <c r="AN162" s="96">
        <v>3710.6</v>
      </c>
      <c r="AO162" s="96">
        <v>48878</v>
      </c>
      <c r="AP162" s="96">
        <v>0</v>
      </c>
      <c r="AQ162" s="96">
        <v>82276.899999999994</v>
      </c>
      <c r="AR162" s="96">
        <v>0</v>
      </c>
      <c r="AS162" s="96">
        <v>30843.9</v>
      </c>
      <c r="AT162" s="96">
        <v>-205425.3</v>
      </c>
      <c r="AU162" s="96">
        <v>-423973</v>
      </c>
      <c r="AV162" s="96">
        <v>-566000.19999999995</v>
      </c>
      <c r="AW162" s="96">
        <v>-1.50699725</v>
      </c>
      <c r="AX162" s="96">
        <v>0</v>
      </c>
      <c r="AY162" s="96">
        <v>566000.1</v>
      </c>
      <c r="AZ162" s="96">
        <v>564153.69999999995</v>
      </c>
      <c r="BA162" s="96">
        <v>1846.4</v>
      </c>
      <c r="BB162" s="96">
        <v>375581.44183740212</v>
      </c>
      <c r="BC162" s="96">
        <v>5044012</v>
      </c>
      <c r="BE162" s="26"/>
      <c r="BI162">
        <v>2019</v>
      </c>
      <c r="BJ162">
        <v>3</v>
      </c>
      <c r="BK162" t="s">
        <v>657</v>
      </c>
      <c r="BL162" s="3">
        <v>43525</v>
      </c>
      <c r="BM162" s="96">
        <v>559280.09999999986</v>
      </c>
      <c r="BN162" s="96">
        <v>529227.59999999986</v>
      </c>
      <c r="BO162" s="96">
        <v>474555</v>
      </c>
      <c r="BP162" s="96">
        <v>90854.9</v>
      </c>
      <c r="BQ162" s="96">
        <v>13124.700000000004</v>
      </c>
      <c r="BR162" s="96">
        <v>375.50000000000011</v>
      </c>
      <c r="BS162" s="96">
        <v>58755</v>
      </c>
      <c r="BT162" s="96">
        <v>18599.7</v>
      </c>
      <c r="BU162" s="96">
        <v>254038.59999999998</v>
      </c>
      <c r="BV162" s="96">
        <v>64988.5</v>
      </c>
      <c r="BW162" s="96">
        <v>663.59999999999991</v>
      </c>
      <c r="BX162" s="96">
        <v>64009.400000000023</v>
      </c>
      <c r="BY162" s="96">
        <v>54672.599999999991</v>
      </c>
      <c r="BZ162" s="96">
        <v>6268.5999999999985</v>
      </c>
      <c r="CA162" s="96">
        <v>27727.3</v>
      </c>
      <c r="CB162" s="96">
        <v>20676.699999999997</v>
      </c>
      <c r="CC162" s="96">
        <v>30052.5</v>
      </c>
      <c r="CD162" s="96">
        <v>738258</v>
      </c>
      <c r="CE162" s="96">
        <v>664178</v>
      </c>
      <c r="CF162" s="96">
        <v>180229.3</v>
      </c>
      <c r="CG162" s="96">
        <v>142067.60000000003</v>
      </c>
      <c r="CH162" s="96">
        <v>38161.699999999997</v>
      </c>
      <c r="CI162" s="96">
        <v>13904.499999999998</v>
      </c>
      <c r="CJ162" s="96">
        <v>231940.30000000005</v>
      </c>
      <c r="CK162" s="96">
        <v>65419.5</v>
      </c>
      <c r="CL162" s="96">
        <v>166164.29999999999</v>
      </c>
      <c r="CM162" s="96">
        <v>356.5</v>
      </c>
      <c r="CN162" s="96">
        <v>0</v>
      </c>
      <c r="CO162" s="96">
        <v>238103.90000000002</v>
      </c>
      <c r="CP162" s="96">
        <v>209799.10000000003</v>
      </c>
      <c r="CQ162" s="96">
        <v>28304.799999999999</v>
      </c>
      <c r="CR162" s="96">
        <v>43236.099999999991</v>
      </c>
      <c r="CS162" s="96">
        <v>2882.5</v>
      </c>
      <c r="CT162" s="96">
        <v>40353.600000000006</v>
      </c>
      <c r="CU162" s="96">
        <v>1238.4000000000001</v>
      </c>
      <c r="CV162" s="96">
        <v>37713.9</v>
      </c>
      <c r="CW162" s="96">
        <v>0</v>
      </c>
      <c r="CX162" s="96">
        <v>1401.2999999999884</v>
      </c>
      <c r="CY162" s="96">
        <v>0</v>
      </c>
      <c r="CZ162" s="96">
        <v>30843.9</v>
      </c>
      <c r="DA162" s="96">
        <v>59126</v>
      </c>
      <c r="DB162" s="96">
        <v>-134950.40000000002</v>
      </c>
      <c r="DC162" s="96">
        <v>-178977.89999999997</v>
      </c>
      <c r="DD162" s="96">
        <v>-0.47653551999999988</v>
      </c>
      <c r="DE162" s="96">
        <v>0</v>
      </c>
      <c r="DF162" s="96">
        <v>178977.8</v>
      </c>
      <c r="DG162" s="96">
        <v>181658.39999999997</v>
      </c>
      <c r="DH162" s="96">
        <v>-2680.6</v>
      </c>
    </row>
    <row r="163" spans="2:112" x14ac:dyDescent="0.25">
      <c r="B163">
        <v>2019</v>
      </c>
      <c r="C163">
        <v>4</v>
      </c>
      <c r="D163" t="s">
        <v>658</v>
      </c>
      <c r="E163" s="3">
        <v>43556</v>
      </c>
      <c r="F163" s="96">
        <v>1717625.9</v>
      </c>
      <c r="G163" s="96">
        <v>1687250.2</v>
      </c>
      <c r="H163" s="96">
        <v>1582393</v>
      </c>
      <c r="I163" s="96">
        <v>342021.5</v>
      </c>
      <c r="J163" s="96">
        <v>53003.7</v>
      </c>
      <c r="K163" s="96">
        <v>1606.1</v>
      </c>
      <c r="L163" s="96">
        <v>222014.3</v>
      </c>
      <c r="M163" s="96">
        <v>65397.4</v>
      </c>
      <c r="N163" s="96">
        <v>629868.6</v>
      </c>
      <c r="O163" s="96">
        <v>287118.5</v>
      </c>
      <c r="P163" s="96">
        <v>3212.2</v>
      </c>
      <c r="Q163" s="96">
        <v>320172.2</v>
      </c>
      <c r="R163" s="96">
        <v>104857.2</v>
      </c>
      <c r="S163" s="96">
        <v>25302.1</v>
      </c>
      <c r="T163" s="96">
        <v>42307.8</v>
      </c>
      <c r="U163" s="96">
        <v>37247.300000000003</v>
      </c>
      <c r="V163" s="96">
        <v>30375.7</v>
      </c>
      <c r="W163" s="96">
        <v>2497957.9</v>
      </c>
      <c r="X163" s="96">
        <v>2307031.4</v>
      </c>
      <c r="Y163" s="96">
        <v>852501.2</v>
      </c>
      <c r="Z163" s="96">
        <v>700558</v>
      </c>
      <c r="AA163" s="96">
        <v>151943.20000000001</v>
      </c>
      <c r="AB163" s="96">
        <v>45768.2</v>
      </c>
      <c r="AC163" s="96">
        <v>919902.7</v>
      </c>
      <c r="AD163" s="96">
        <v>258180.6</v>
      </c>
      <c r="AE163" s="96">
        <v>655834</v>
      </c>
      <c r="AF163" s="96">
        <v>2203.9</v>
      </c>
      <c r="AG163" s="96">
        <v>3684.2</v>
      </c>
      <c r="AH163" s="96">
        <v>488859.3</v>
      </c>
      <c r="AI163" s="96">
        <v>379016.9</v>
      </c>
      <c r="AJ163" s="96">
        <v>109842.4</v>
      </c>
      <c r="AK163" s="96">
        <v>160082.6</v>
      </c>
      <c r="AL163" s="96">
        <v>9193.9</v>
      </c>
      <c r="AM163" s="96">
        <v>150888.70000000001</v>
      </c>
      <c r="AN163" s="96">
        <v>4947.2</v>
      </c>
      <c r="AO163" s="96">
        <v>61374.6</v>
      </c>
      <c r="AP163" s="96">
        <v>0</v>
      </c>
      <c r="AQ163" s="96">
        <v>84566.9</v>
      </c>
      <c r="AR163" s="96">
        <v>0</v>
      </c>
      <c r="AS163" s="96">
        <v>30843.9</v>
      </c>
      <c r="AT163" s="96">
        <v>-291472.7</v>
      </c>
      <c r="AU163" s="96">
        <v>-619781.19999999995</v>
      </c>
      <c r="AV163" s="96">
        <v>-780332</v>
      </c>
      <c r="AW163" s="96">
        <v>-2.0776639000000001</v>
      </c>
      <c r="AX163" s="96">
        <v>0</v>
      </c>
      <c r="AY163" s="96">
        <v>780332.1</v>
      </c>
      <c r="AZ163" s="96">
        <v>787205.7</v>
      </c>
      <c r="BA163" s="96">
        <v>-6873.6</v>
      </c>
      <c r="BB163" s="96">
        <v>375581.4402897408</v>
      </c>
      <c r="BC163" s="96">
        <v>5048263</v>
      </c>
      <c r="BE163" s="26"/>
      <c r="BI163">
        <v>2019</v>
      </c>
      <c r="BJ163">
        <v>4</v>
      </c>
      <c r="BK163" t="s">
        <v>658</v>
      </c>
      <c r="BL163" s="3">
        <v>43556</v>
      </c>
      <c r="BM163" s="96">
        <v>360583.5</v>
      </c>
      <c r="BN163" s="96">
        <v>360260.30000000005</v>
      </c>
      <c r="BO163" s="96">
        <v>348911.5</v>
      </c>
      <c r="BP163" s="96">
        <v>80176</v>
      </c>
      <c r="BQ163" s="96">
        <v>12200.399999999994</v>
      </c>
      <c r="BR163" s="96">
        <v>402.19999999999982</v>
      </c>
      <c r="BS163" s="96">
        <v>52200.899999999994</v>
      </c>
      <c r="BT163" s="96">
        <v>15372.5</v>
      </c>
      <c r="BU163" s="96">
        <v>109545</v>
      </c>
      <c r="BV163" s="96">
        <v>65146.299999999988</v>
      </c>
      <c r="BW163" s="96">
        <v>811.69999999999982</v>
      </c>
      <c r="BX163" s="96">
        <v>93232.5</v>
      </c>
      <c r="BY163" s="96">
        <v>11348.800000000003</v>
      </c>
      <c r="BZ163" s="96">
        <v>6099.2999999999993</v>
      </c>
      <c r="CA163" s="96">
        <v>1780.3000000000029</v>
      </c>
      <c r="CB163" s="96">
        <v>3469.2000000000044</v>
      </c>
      <c r="CC163" s="96">
        <v>323.20000000000073</v>
      </c>
      <c r="CD163" s="96">
        <v>574915.29999999981</v>
      </c>
      <c r="CE163" s="96">
        <v>556068.5</v>
      </c>
      <c r="CF163" s="96">
        <v>175954.59999999998</v>
      </c>
      <c r="CG163" s="96">
        <v>143835.19999999995</v>
      </c>
      <c r="CH163" s="96">
        <v>32119.400000000009</v>
      </c>
      <c r="CI163" s="96">
        <v>18338.599999999999</v>
      </c>
      <c r="CJ163" s="96">
        <v>233490.89999999991</v>
      </c>
      <c r="CK163" s="96">
        <v>67692</v>
      </c>
      <c r="CL163" s="96">
        <v>165176</v>
      </c>
      <c r="CM163" s="96">
        <v>622.90000000000009</v>
      </c>
      <c r="CN163" s="96">
        <v>0</v>
      </c>
      <c r="CO163" s="96">
        <v>128284.39999999997</v>
      </c>
      <c r="CP163" s="96">
        <v>75579</v>
      </c>
      <c r="CQ163" s="96">
        <v>52705.399999999994</v>
      </c>
      <c r="CR163" s="96">
        <v>18846.800000000017</v>
      </c>
      <c r="CS163" s="96">
        <v>2823.5999999999995</v>
      </c>
      <c r="CT163" s="96">
        <v>16023.200000000012</v>
      </c>
      <c r="CU163" s="96">
        <v>1236.5999999999999</v>
      </c>
      <c r="CV163" s="96">
        <v>12496.599999999999</v>
      </c>
      <c r="CW163" s="96">
        <v>0</v>
      </c>
      <c r="CX163" s="96">
        <v>2290</v>
      </c>
      <c r="CY163" s="96">
        <v>0</v>
      </c>
      <c r="CZ163" s="96">
        <v>0</v>
      </c>
      <c r="DA163" s="96">
        <v>-86047.400000000023</v>
      </c>
      <c r="DB163" s="96">
        <v>-195808.19999999995</v>
      </c>
      <c r="DC163" s="96">
        <v>-214331.80000000005</v>
      </c>
      <c r="DD163" s="96">
        <v>-0.57066665000000016</v>
      </c>
      <c r="DE163" s="96">
        <v>0</v>
      </c>
      <c r="DF163" s="96">
        <v>214332</v>
      </c>
      <c r="DG163" s="96">
        <v>223052</v>
      </c>
      <c r="DH163" s="96">
        <v>-8720</v>
      </c>
    </row>
    <row r="164" spans="2:112" x14ac:dyDescent="0.25">
      <c r="B164">
        <v>2019</v>
      </c>
      <c r="C164">
        <v>5</v>
      </c>
      <c r="D164" t="s">
        <v>659</v>
      </c>
      <c r="E164" s="3">
        <v>43586</v>
      </c>
      <c r="F164" s="96">
        <v>2085102.5</v>
      </c>
      <c r="G164" s="96">
        <v>2054726.8</v>
      </c>
      <c r="H164" s="96">
        <v>1887762</v>
      </c>
      <c r="I164" s="96">
        <v>428104</v>
      </c>
      <c r="J164" s="96">
        <v>66999.100000000006</v>
      </c>
      <c r="K164" s="96">
        <v>2076.5</v>
      </c>
      <c r="L164" s="96">
        <v>278596</v>
      </c>
      <c r="M164" s="96">
        <v>80432.399999999994</v>
      </c>
      <c r="N164" s="96">
        <v>705655.2</v>
      </c>
      <c r="O164" s="96">
        <v>354647.3</v>
      </c>
      <c r="P164" s="96">
        <v>4168.6000000000004</v>
      </c>
      <c r="Q164" s="96">
        <v>395186.9</v>
      </c>
      <c r="R164" s="96">
        <v>166964.79999999999</v>
      </c>
      <c r="S164" s="96">
        <v>31734.3</v>
      </c>
      <c r="T164" s="96">
        <v>46544.2</v>
      </c>
      <c r="U164" s="96">
        <v>88686.3</v>
      </c>
      <c r="V164" s="96">
        <v>30375.7</v>
      </c>
      <c r="W164" s="96">
        <v>3067729.7</v>
      </c>
      <c r="X164" s="96">
        <v>2812969.6</v>
      </c>
      <c r="Y164" s="96">
        <v>1029389.8</v>
      </c>
      <c r="Z164" s="96">
        <v>845594.6</v>
      </c>
      <c r="AA164" s="96">
        <v>183795.20000000001</v>
      </c>
      <c r="AB164" s="96">
        <v>63553.2</v>
      </c>
      <c r="AC164" s="96">
        <v>1139767.8999999999</v>
      </c>
      <c r="AD164" s="96">
        <v>325946.59999999998</v>
      </c>
      <c r="AE164" s="96">
        <v>805791.9</v>
      </c>
      <c r="AF164" s="96">
        <v>2372.4</v>
      </c>
      <c r="AG164" s="96">
        <v>5657</v>
      </c>
      <c r="AH164" s="96">
        <v>580258.69999999995</v>
      </c>
      <c r="AI164" s="96">
        <v>469839.3</v>
      </c>
      <c r="AJ164" s="96">
        <v>110419.4</v>
      </c>
      <c r="AK164" s="96">
        <v>223916.2</v>
      </c>
      <c r="AL164" s="96">
        <v>12027.1</v>
      </c>
      <c r="AM164" s="96">
        <v>211889.1</v>
      </c>
      <c r="AN164" s="96">
        <v>6184.4</v>
      </c>
      <c r="AO164" s="96">
        <v>119957.7</v>
      </c>
      <c r="AP164" s="96">
        <v>0</v>
      </c>
      <c r="AQ164" s="96">
        <v>85747</v>
      </c>
      <c r="AR164" s="96">
        <v>0</v>
      </c>
      <c r="AS164" s="96">
        <v>30843.9</v>
      </c>
      <c r="AT164" s="96">
        <v>-402368.5</v>
      </c>
      <c r="AU164" s="96">
        <v>-758242.8</v>
      </c>
      <c r="AV164" s="96">
        <v>-982627.2</v>
      </c>
      <c r="AW164" s="96">
        <v>-2.6162826300000002</v>
      </c>
      <c r="AX164" s="96">
        <v>0</v>
      </c>
      <c r="AY164" s="96">
        <v>982627.2</v>
      </c>
      <c r="AZ164" s="96">
        <v>987447</v>
      </c>
      <c r="BA164" s="96">
        <v>-4819.8</v>
      </c>
      <c r="BB164" s="96">
        <v>375581.44090877514</v>
      </c>
      <c r="BC164" s="96">
        <v>5054683</v>
      </c>
      <c r="BE164" s="26"/>
      <c r="BI164">
        <v>2019</v>
      </c>
      <c r="BJ164">
        <v>5</v>
      </c>
      <c r="BK164" t="s">
        <v>659</v>
      </c>
      <c r="BL164" s="3">
        <v>43586</v>
      </c>
      <c r="BM164" s="96">
        <v>367476.60000000009</v>
      </c>
      <c r="BN164" s="96">
        <v>367476.60000000009</v>
      </c>
      <c r="BO164" s="96">
        <v>305369</v>
      </c>
      <c r="BP164" s="96">
        <v>86082.5</v>
      </c>
      <c r="BQ164" s="96">
        <v>13995.400000000009</v>
      </c>
      <c r="BR164" s="96">
        <v>470.40000000000009</v>
      </c>
      <c r="BS164" s="96">
        <v>56581.700000000012</v>
      </c>
      <c r="BT164" s="96">
        <v>15034.999999999993</v>
      </c>
      <c r="BU164" s="96">
        <v>75786.599999999977</v>
      </c>
      <c r="BV164" s="96">
        <v>67528.799999999988</v>
      </c>
      <c r="BW164" s="96">
        <v>956.40000000000055</v>
      </c>
      <c r="BX164" s="96">
        <v>75014.700000000012</v>
      </c>
      <c r="BY164" s="96">
        <v>62107.599999999991</v>
      </c>
      <c r="BZ164" s="96">
        <v>6432.2000000000007</v>
      </c>
      <c r="CA164" s="96">
        <v>4236.3999999999942</v>
      </c>
      <c r="CB164" s="96">
        <v>51439</v>
      </c>
      <c r="CC164" s="96">
        <v>0</v>
      </c>
      <c r="CD164" s="96">
        <v>569771.80000000028</v>
      </c>
      <c r="CE164" s="96">
        <v>505938.20000000019</v>
      </c>
      <c r="CF164" s="96">
        <v>176888.60000000009</v>
      </c>
      <c r="CG164" s="96">
        <v>145036.59999999998</v>
      </c>
      <c r="CH164" s="96">
        <v>31852</v>
      </c>
      <c r="CI164" s="96">
        <v>17785</v>
      </c>
      <c r="CJ164" s="96">
        <v>219865.19999999995</v>
      </c>
      <c r="CK164" s="96">
        <v>67765.999999999971</v>
      </c>
      <c r="CL164" s="96">
        <v>149957.90000000002</v>
      </c>
      <c r="CM164" s="96">
        <v>168.5</v>
      </c>
      <c r="CN164" s="96">
        <v>1972.8000000000002</v>
      </c>
      <c r="CO164" s="96">
        <v>91399.399999999965</v>
      </c>
      <c r="CP164" s="96">
        <v>90822.399999999965</v>
      </c>
      <c r="CQ164" s="96">
        <v>577</v>
      </c>
      <c r="CR164" s="96">
        <v>63833.600000000006</v>
      </c>
      <c r="CS164" s="96">
        <v>2833.2000000000007</v>
      </c>
      <c r="CT164" s="96">
        <v>61000.399999999994</v>
      </c>
      <c r="CU164" s="96">
        <v>1237.1999999999998</v>
      </c>
      <c r="CV164" s="96">
        <v>58583.1</v>
      </c>
      <c r="CW164" s="96">
        <v>0</v>
      </c>
      <c r="CX164" s="96">
        <v>1180.1000000000058</v>
      </c>
      <c r="CY164" s="96">
        <v>0</v>
      </c>
      <c r="CZ164" s="96">
        <v>0</v>
      </c>
      <c r="DA164" s="96">
        <v>-110895.79999999999</v>
      </c>
      <c r="DB164" s="96">
        <v>-138461.60000000009</v>
      </c>
      <c r="DC164" s="96">
        <v>-202295.19999999995</v>
      </c>
      <c r="DD164" s="96">
        <v>-0.53861873000000005</v>
      </c>
      <c r="DE164" s="96">
        <v>0</v>
      </c>
      <c r="DF164" s="96">
        <v>202295.09999999998</v>
      </c>
      <c r="DG164" s="96">
        <v>200241.30000000005</v>
      </c>
      <c r="DH164" s="96">
        <v>2053.8000000000002</v>
      </c>
    </row>
    <row r="165" spans="2:112" x14ac:dyDescent="0.25">
      <c r="B165">
        <v>2019</v>
      </c>
      <c r="C165">
        <v>6</v>
      </c>
      <c r="D165" t="s">
        <v>660</v>
      </c>
      <c r="E165" s="3">
        <v>43617</v>
      </c>
      <c r="F165" s="96">
        <v>2528810.4</v>
      </c>
      <c r="G165" s="96">
        <v>2498434.7000000002</v>
      </c>
      <c r="H165" s="96">
        <v>2310301.2000000002</v>
      </c>
      <c r="I165" s="96">
        <v>507185.6</v>
      </c>
      <c r="J165" s="96">
        <v>79979.399999999994</v>
      </c>
      <c r="K165" s="96">
        <v>2630</v>
      </c>
      <c r="L165" s="96">
        <v>330288.90000000002</v>
      </c>
      <c r="M165" s="96">
        <v>94287.3</v>
      </c>
      <c r="N165" s="96">
        <v>915745.8</v>
      </c>
      <c r="O165" s="96">
        <v>417055.2</v>
      </c>
      <c r="P165" s="96">
        <v>5009.8</v>
      </c>
      <c r="Q165" s="96">
        <v>465304.8</v>
      </c>
      <c r="R165" s="96">
        <v>188133.5</v>
      </c>
      <c r="S165" s="96">
        <v>37949.199999999997</v>
      </c>
      <c r="T165" s="96">
        <v>52326.1</v>
      </c>
      <c r="U165" s="96">
        <v>97858.2</v>
      </c>
      <c r="V165" s="96">
        <v>30375.7</v>
      </c>
      <c r="W165" s="96">
        <v>3649007.4</v>
      </c>
      <c r="X165" s="96">
        <v>3348522.3</v>
      </c>
      <c r="Y165" s="96">
        <v>1204308.8</v>
      </c>
      <c r="Z165" s="96">
        <v>988825.59999999998</v>
      </c>
      <c r="AA165" s="96">
        <v>215483.2</v>
      </c>
      <c r="AB165" s="96">
        <v>82376.2</v>
      </c>
      <c r="AC165" s="96">
        <v>1355839.5</v>
      </c>
      <c r="AD165" s="96">
        <v>392165.8</v>
      </c>
      <c r="AE165" s="96">
        <v>948264.6</v>
      </c>
      <c r="AF165" s="96">
        <v>2667.7</v>
      </c>
      <c r="AG165" s="96">
        <v>12741.4</v>
      </c>
      <c r="AH165" s="96">
        <v>705997.8</v>
      </c>
      <c r="AI165" s="96">
        <v>594234.4</v>
      </c>
      <c r="AJ165" s="96">
        <v>111763.4</v>
      </c>
      <c r="AK165" s="96">
        <v>269641.2</v>
      </c>
      <c r="AL165" s="96">
        <v>15036.7</v>
      </c>
      <c r="AM165" s="96">
        <v>254604.5</v>
      </c>
      <c r="AN165" s="96">
        <v>7420.5</v>
      </c>
      <c r="AO165" s="96">
        <v>159048.9</v>
      </c>
      <c r="AP165" s="96">
        <v>0</v>
      </c>
      <c r="AQ165" s="96">
        <v>88135.1</v>
      </c>
      <c r="AR165" s="96">
        <v>0</v>
      </c>
      <c r="AS165" s="96">
        <v>30843.9</v>
      </c>
      <c r="AT165" s="96">
        <v>-414199.2</v>
      </c>
      <c r="AU165" s="96">
        <v>-850087.6</v>
      </c>
      <c r="AV165" s="96">
        <v>-1120197</v>
      </c>
      <c r="AW165" s="96">
        <v>-2.9825675</v>
      </c>
      <c r="AX165" s="96">
        <v>0</v>
      </c>
      <c r="AY165" s="96">
        <v>1120197.3</v>
      </c>
      <c r="AZ165" s="96">
        <v>1118483.8999999999</v>
      </c>
      <c r="BA165" s="96">
        <v>1713.4</v>
      </c>
      <c r="BB165" s="96">
        <v>375581.44115766027</v>
      </c>
      <c r="BC165" s="96">
        <v>5058834</v>
      </c>
      <c r="BE165" s="26"/>
      <c r="BI165">
        <v>2019</v>
      </c>
      <c r="BJ165">
        <v>6</v>
      </c>
      <c r="BK165" t="s">
        <v>660</v>
      </c>
      <c r="BL165" s="3">
        <v>43617</v>
      </c>
      <c r="BM165" s="96">
        <v>443707.89999999991</v>
      </c>
      <c r="BN165" s="96">
        <v>443707.90000000014</v>
      </c>
      <c r="BO165" s="96">
        <v>422539.20000000019</v>
      </c>
      <c r="BP165" s="96">
        <v>79081.599999999977</v>
      </c>
      <c r="BQ165" s="96">
        <v>12980.299999999988</v>
      </c>
      <c r="BR165" s="96">
        <v>553.5</v>
      </c>
      <c r="BS165" s="96">
        <v>51692.900000000023</v>
      </c>
      <c r="BT165" s="96">
        <v>13854.900000000009</v>
      </c>
      <c r="BU165" s="96">
        <v>210090.60000000009</v>
      </c>
      <c r="BV165" s="96">
        <v>62407.900000000023</v>
      </c>
      <c r="BW165" s="96">
        <v>841.19999999999982</v>
      </c>
      <c r="BX165" s="96">
        <v>70117.899999999965</v>
      </c>
      <c r="BY165" s="96">
        <v>21168.700000000012</v>
      </c>
      <c r="BZ165" s="96">
        <v>6214.8999999999978</v>
      </c>
      <c r="CA165" s="96">
        <v>5781.9000000000015</v>
      </c>
      <c r="CB165" s="96">
        <v>9171.8999999999942</v>
      </c>
      <c r="CC165" s="96">
        <v>0</v>
      </c>
      <c r="CD165" s="96">
        <v>581277.69999999972</v>
      </c>
      <c r="CE165" s="96">
        <v>535552.69999999972</v>
      </c>
      <c r="CF165" s="96">
        <v>174919</v>
      </c>
      <c r="CG165" s="96">
        <v>143231</v>
      </c>
      <c r="CH165" s="96">
        <v>31688</v>
      </c>
      <c r="CI165" s="96">
        <v>18823</v>
      </c>
      <c r="CJ165" s="96">
        <v>216071.60000000009</v>
      </c>
      <c r="CK165" s="96">
        <v>66219.200000000012</v>
      </c>
      <c r="CL165" s="96">
        <v>142472.69999999995</v>
      </c>
      <c r="CM165" s="96">
        <v>295.29999999999973</v>
      </c>
      <c r="CN165" s="96">
        <v>7084.4</v>
      </c>
      <c r="CO165" s="96">
        <v>125739.10000000009</v>
      </c>
      <c r="CP165" s="96">
        <v>124395.10000000003</v>
      </c>
      <c r="CQ165" s="96">
        <v>1344</v>
      </c>
      <c r="CR165" s="96">
        <v>45725</v>
      </c>
      <c r="CS165" s="96">
        <v>3009.6000000000004</v>
      </c>
      <c r="CT165" s="96">
        <v>42715.399999999994</v>
      </c>
      <c r="CU165" s="96">
        <v>1236.1000000000004</v>
      </c>
      <c r="CV165" s="96">
        <v>39091.199999999997</v>
      </c>
      <c r="CW165" s="96">
        <v>0</v>
      </c>
      <c r="CX165" s="96">
        <v>2388.1000000000058</v>
      </c>
      <c r="CY165" s="96">
        <v>0</v>
      </c>
      <c r="CZ165" s="96">
        <v>0</v>
      </c>
      <c r="DA165" s="96">
        <v>-11830.700000000012</v>
      </c>
      <c r="DB165" s="96">
        <v>-91844.79999999993</v>
      </c>
      <c r="DC165" s="96">
        <v>-137569.80000000005</v>
      </c>
      <c r="DD165" s="96">
        <v>-0.36628486999999987</v>
      </c>
      <c r="DE165" s="96">
        <v>0</v>
      </c>
      <c r="DF165" s="96">
        <v>137570.10000000009</v>
      </c>
      <c r="DG165" s="96">
        <v>131036.89999999991</v>
      </c>
      <c r="DH165" s="96">
        <v>6533.2000000000007</v>
      </c>
    </row>
    <row r="166" spans="2:112" x14ac:dyDescent="0.25">
      <c r="B166">
        <v>2019</v>
      </c>
      <c r="C166">
        <v>7</v>
      </c>
      <c r="D166" t="s">
        <v>661</v>
      </c>
      <c r="E166" s="3">
        <v>43647</v>
      </c>
      <c r="F166" s="96">
        <v>2897396</v>
      </c>
      <c r="G166" s="96">
        <v>2843020.3</v>
      </c>
      <c r="H166" s="96">
        <v>2635488.4</v>
      </c>
      <c r="I166" s="96">
        <v>594623.9</v>
      </c>
      <c r="J166" s="96">
        <v>94205.4</v>
      </c>
      <c r="K166" s="96">
        <v>3168.3</v>
      </c>
      <c r="L166" s="96">
        <v>388909.3</v>
      </c>
      <c r="M166" s="96">
        <v>108340.9</v>
      </c>
      <c r="N166" s="96">
        <v>1032528.6</v>
      </c>
      <c r="O166" s="96">
        <v>487375.1</v>
      </c>
      <c r="P166" s="96">
        <v>5757.6</v>
      </c>
      <c r="Q166" s="96">
        <v>515203.2</v>
      </c>
      <c r="R166" s="96">
        <v>207531.9</v>
      </c>
      <c r="S166" s="96">
        <v>44542.6</v>
      </c>
      <c r="T166" s="96">
        <v>55237.3</v>
      </c>
      <c r="U166" s="96">
        <v>107752</v>
      </c>
      <c r="V166" s="96">
        <v>54375.7</v>
      </c>
      <c r="W166" s="96">
        <v>4278255.8</v>
      </c>
      <c r="X166" s="96">
        <v>3939320.1</v>
      </c>
      <c r="Y166" s="96">
        <v>1382901.6</v>
      </c>
      <c r="Z166" s="96">
        <v>1136156.8999999999</v>
      </c>
      <c r="AA166" s="96">
        <v>246744.7</v>
      </c>
      <c r="AB166" s="96">
        <v>104914.4</v>
      </c>
      <c r="AC166" s="96">
        <v>1631431.3</v>
      </c>
      <c r="AD166" s="96">
        <v>462399.1</v>
      </c>
      <c r="AE166" s="96">
        <v>1150559.7</v>
      </c>
      <c r="AF166" s="96">
        <v>3531.4</v>
      </c>
      <c r="AG166" s="96">
        <v>14941.1</v>
      </c>
      <c r="AH166" s="96">
        <v>820072.8</v>
      </c>
      <c r="AI166" s="96">
        <v>684998</v>
      </c>
      <c r="AJ166" s="96">
        <v>135074.79999999999</v>
      </c>
      <c r="AK166" s="96">
        <v>308091.8</v>
      </c>
      <c r="AL166" s="96">
        <v>18593</v>
      </c>
      <c r="AM166" s="96">
        <v>289498.8</v>
      </c>
      <c r="AN166" s="96">
        <v>8656.6</v>
      </c>
      <c r="AO166" s="96">
        <v>191704.8</v>
      </c>
      <c r="AP166" s="96">
        <v>0</v>
      </c>
      <c r="AQ166" s="96">
        <v>89137.4</v>
      </c>
      <c r="AR166" s="96">
        <v>0</v>
      </c>
      <c r="AS166" s="96">
        <v>30843.9</v>
      </c>
      <c r="AT166" s="96">
        <v>-560787</v>
      </c>
      <c r="AU166" s="96">
        <v>-1096299.8</v>
      </c>
      <c r="AV166" s="96">
        <v>-1380859.8</v>
      </c>
      <c r="AW166" s="96">
        <v>-3.6765922099999999</v>
      </c>
      <c r="AX166" s="96">
        <v>0</v>
      </c>
      <c r="AY166" s="96">
        <v>1380860</v>
      </c>
      <c r="AZ166" s="96">
        <v>1344560</v>
      </c>
      <c r="BA166" s="96">
        <v>36300</v>
      </c>
      <c r="BB166" s="96">
        <v>375581.44094528235</v>
      </c>
      <c r="BC166" s="96">
        <v>5062745</v>
      </c>
      <c r="BE166" s="26"/>
      <c r="BI166">
        <v>2019</v>
      </c>
      <c r="BJ166">
        <v>7</v>
      </c>
      <c r="BK166" t="s">
        <v>661</v>
      </c>
      <c r="BL166" s="3">
        <v>43647</v>
      </c>
      <c r="BM166" s="96">
        <v>368585.60000000009</v>
      </c>
      <c r="BN166" s="96">
        <v>344585.59999999963</v>
      </c>
      <c r="BO166" s="96">
        <v>325187.19999999972</v>
      </c>
      <c r="BP166" s="96">
        <v>87438.300000000047</v>
      </c>
      <c r="BQ166" s="96">
        <v>14226</v>
      </c>
      <c r="BR166" s="96">
        <v>538.30000000000018</v>
      </c>
      <c r="BS166" s="96">
        <v>58620.399999999965</v>
      </c>
      <c r="BT166" s="96">
        <v>14053.599999999991</v>
      </c>
      <c r="BU166" s="96">
        <v>116782.79999999993</v>
      </c>
      <c r="BV166" s="96">
        <v>70319.899999999965</v>
      </c>
      <c r="BW166" s="96">
        <v>747.80000000000018</v>
      </c>
      <c r="BX166" s="96">
        <v>49898.400000000023</v>
      </c>
      <c r="BY166" s="96">
        <v>19398.399999999994</v>
      </c>
      <c r="BZ166" s="96">
        <v>6593.4000000000015</v>
      </c>
      <c r="CA166" s="96">
        <v>2911.2000000000044</v>
      </c>
      <c r="CB166" s="96">
        <v>9893.8000000000029</v>
      </c>
      <c r="CC166" s="96">
        <v>23999.999999999996</v>
      </c>
      <c r="CD166" s="96">
        <v>629248.39999999991</v>
      </c>
      <c r="CE166" s="96">
        <v>590797.80000000028</v>
      </c>
      <c r="CF166" s="96">
        <v>178592.80000000005</v>
      </c>
      <c r="CG166" s="96">
        <v>147331.29999999993</v>
      </c>
      <c r="CH166" s="96">
        <v>31261.5</v>
      </c>
      <c r="CI166" s="96">
        <v>22538.199999999997</v>
      </c>
      <c r="CJ166" s="96">
        <v>275591.80000000005</v>
      </c>
      <c r="CK166" s="96">
        <v>70233.299999999988</v>
      </c>
      <c r="CL166" s="96">
        <v>202295.09999999998</v>
      </c>
      <c r="CM166" s="96">
        <v>863.70000000000027</v>
      </c>
      <c r="CN166" s="96">
        <v>2199.7000000000007</v>
      </c>
      <c r="CO166" s="96">
        <v>114075</v>
      </c>
      <c r="CP166" s="96">
        <v>90763.599999999977</v>
      </c>
      <c r="CQ166" s="96">
        <v>23311.399999999994</v>
      </c>
      <c r="CR166" s="96">
        <v>38450.599999999977</v>
      </c>
      <c r="CS166" s="96">
        <v>3556.2999999999993</v>
      </c>
      <c r="CT166" s="96">
        <v>34894.299999999988</v>
      </c>
      <c r="CU166" s="96">
        <v>1236.1000000000004</v>
      </c>
      <c r="CV166" s="96">
        <v>32655.899999999994</v>
      </c>
      <c r="CW166" s="96">
        <v>0</v>
      </c>
      <c r="CX166" s="96">
        <v>1002.2999999999884</v>
      </c>
      <c r="CY166" s="96">
        <v>0</v>
      </c>
      <c r="CZ166" s="96">
        <v>0</v>
      </c>
      <c r="DA166" s="96">
        <v>-146587.79999999999</v>
      </c>
      <c r="DB166" s="96">
        <v>-246212.20000000007</v>
      </c>
      <c r="DC166" s="96">
        <v>-260662.80000000005</v>
      </c>
      <c r="DD166" s="96">
        <v>-0.69402470999999988</v>
      </c>
      <c r="DE166" s="96">
        <v>0</v>
      </c>
      <c r="DF166" s="96">
        <v>260662.69999999995</v>
      </c>
      <c r="DG166" s="96">
        <v>226076.10000000009</v>
      </c>
      <c r="DH166" s="96">
        <v>34586.6</v>
      </c>
    </row>
    <row r="167" spans="2:112" x14ac:dyDescent="0.25">
      <c r="B167">
        <v>2019</v>
      </c>
      <c r="C167">
        <v>8</v>
      </c>
      <c r="D167" t="s">
        <v>662</v>
      </c>
      <c r="E167" s="3">
        <v>43678</v>
      </c>
      <c r="F167" s="96">
        <v>3337935.3</v>
      </c>
      <c r="G167" s="96">
        <v>3237559.6</v>
      </c>
      <c r="H167" s="96">
        <v>2972816.5</v>
      </c>
      <c r="I167" s="96">
        <v>672551.2</v>
      </c>
      <c r="J167" s="96">
        <v>107217.8</v>
      </c>
      <c r="K167" s="96">
        <v>3567.1</v>
      </c>
      <c r="L167" s="96">
        <v>441045.5</v>
      </c>
      <c r="M167" s="96">
        <v>120720.8</v>
      </c>
      <c r="N167" s="96">
        <v>1120187.3999999999</v>
      </c>
      <c r="O167" s="96">
        <v>576474</v>
      </c>
      <c r="P167" s="96">
        <v>6473</v>
      </c>
      <c r="Q167" s="96">
        <v>597130.9</v>
      </c>
      <c r="R167" s="96">
        <v>264743.09999999998</v>
      </c>
      <c r="S167" s="96">
        <v>50747.6</v>
      </c>
      <c r="T167" s="96">
        <v>62443.9</v>
      </c>
      <c r="U167" s="96">
        <v>151551.6</v>
      </c>
      <c r="V167" s="96">
        <v>100375.7</v>
      </c>
      <c r="W167" s="96">
        <v>4825466.5999999996</v>
      </c>
      <c r="X167" s="96">
        <v>4445095</v>
      </c>
      <c r="Y167" s="96">
        <v>1562250.4</v>
      </c>
      <c r="Z167" s="96">
        <v>1283021.5</v>
      </c>
      <c r="AA167" s="96">
        <v>279228.90000000002</v>
      </c>
      <c r="AB167" s="96">
        <v>121072.8</v>
      </c>
      <c r="AC167" s="96">
        <v>1839377</v>
      </c>
      <c r="AD167" s="96">
        <v>532530.30000000005</v>
      </c>
      <c r="AE167" s="96">
        <v>1287584.3999999999</v>
      </c>
      <c r="AF167" s="96">
        <v>4141.6000000000004</v>
      </c>
      <c r="AG167" s="96">
        <v>15120.7</v>
      </c>
      <c r="AH167" s="96">
        <v>922394.8</v>
      </c>
      <c r="AI167" s="96">
        <v>781096.1</v>
      </c>
      <c r="AJ167" s="96">
        <v>141298.70000000001</v>
      </c>
      <c r="AK167" s="96">
        <v>348924.6</v>
      </c>
      <c r="AL167" s="96">
        <v>25363.8</v>
      </c>
      <c r="AM167" s="96">
        <v>323560.8</v>
      </c>
      <c r="AN167" s="96">
        <v>9892.7000000000007</v>
      </c>
      <c r="AO167" s="96">
        <v>223455.7</v>
      </c>
      <c r="AP167" s="96">
        <v>0</v>
      </c>
      <c r="AQ167" s="96">
        <v>90212.4</v>
      </c>
      <c r="AR167" s="96">
        <v>0</v>
      </c>
      <c r="AS167" s="96">
        <v>31447</v>
      </c>
      <c r="AT167" s="96">
        <v>-565136.5</v>
      </c>
      <c r="AU167" s="96">
        <v>-1207535.3999999999</v>
      </c>
      <c r="AV167" s="96">
        <v>-1487531.3</v>
      </c>
      <c r="AW167" s="96">
        <v>-3.9606091700000001</v>
      </c>
      <c r="AX167" s="96">
        <v>0</v>
      </c>
      <c r="AY167" s="96">
        <v>1487531.4</v>
      </c>
      <c r="AZ167" s="96">
        <v>1454029</v>
      </c>
      <c r="BA167" s="96">
        <v>33502.400000000001</v>
      </c>
      <c r="BB167" s="96">
        <v>375581.44117512106</v>
      </c>
      <c r="BC167" s="96">
        <v>5067653</v>
      </c>
      <c r="BE167" s="26"/>
      <c r="BI167">
        <v>2019</v>
      </c>
      <c r="BJ167">
        <v>8</v>
      </c>
      <c r="BK167" t="s">
        <v>662</v>
      </c>
      <c r="BL167" s="3">
        <v>43678</v>
      </c>
      <c r="BM167" s="96">
        <v>440539.29999999981</v>
      </c>
      <c r="BN167" s="96">
        <v>394539.30000000028</v>
      </c>
      <c r="BO167" s="96">
        <v>337328.10000000009</v>
      </c>
      <c r="BP167" s="96">
        <v>77927.29999999993</v>
      </c>
      <c r="BQ167" s="96">
        <v>13012.400000000009</v>
      </c>
      <c r="BR167" s="96">
        <v>398.79999999999973</v>
      </c>
      <c r="BS167" s="96">
        <v>52136.200000000012</v>
      </c>
      <c r="BT167" s="96">
        <v>12379.900000000009</v>
      </c>
      <c r="BU167" s="96">
        <v>87658.79999999993</v>
      </c>
      <c r="BV167" s="96">
        <v>89098.900000000023</v>
      </c>
      <c r="BW167" s="96">
        <v>715.39999999999964</v>
      </c>
      <c r="BX167" s="96">
        <v>81927.700000000012</v>
      </c>
      <c r="BY167" s="96">
        <v>57211.199999999983</v>
      </c>
      <c r="BZ167" s="96">
        <v>6205</v>
      </c>
      <c r="CA167" s="96">
        <v>7206.5999999999985</v>
      </c>
      <c r="CB167" s="96">
        <v>43799.600000000006</v>
      </c>
      <c r="CC167" s="96">
        <v>46000</v>
      </c>
      <c r="CD167" s="96">
        <v>547210.79999999981</v>
      </c>
      <c r="CE167" s="96">
        <v>505774.89999999991</v>
      </c>
      <c r="CF167" s="96">
        <v>179348.79999999981</v>
      </c>
      <c r="CG167" s="96">
        <v>146864.60000000009</v>
      </c>
      <c r="CH167" s="96">
        <v>32484.200000000012</v>
      </c>
      <c r="CI167" s="96">
        <v>16158.400000000009</v>
      </c>
      <c r="CJ167" s="96">
        <v>207945.69999999995</v>
      </c>
      <c r="CK167" s="96">
        <v>70131.20000000007</v>
      </c>
      <c r="CL167" s="96">
        <v>137024.69999999995</v>
      </c>
      <c r="CM167" s="96">
        <v>610.20000000000027</v>
      </c>
      <c r="CN167" s="96">
        <v>179.60000000000036</v>
      </c>
      <c r="CO167" s="96">
        <v>102322</v>
      </c>
      <c r="CP167" s="96">
        <v>96098.099999999977</v>
      </c>
      <c r="CQ167" s="96">
        <v>6223.9000000000233</v>
      </c>
      <c r="CR167" s="96">
        <v>40832.799999999988</v>
      </c>
      <c r="CS167" s="96">
        <v>6770.7999999999993</v>
      </c>
      <c r="CT167" s="96">
        <v>34062</v>
      </c>
      <c r="CU167" s="96">
        <v>1236.1000000000004</v>
      </c>
      <c r="CV167" s="96">
        <v>31750.900000000023</v>
      </c>
      <c r="CW167" s="96">
        <v>0</v>
      </c>
      <c r="CX167" s="96">
        <v>1075</v>
      </c>
      <c r="CY167" s="96">
        <v>0</v>
      </c>
      <c r="CZ167" s="96">
        <v>603.09999999999854</v>
      </c>
      <c r="DA167" s="96">
        <v>-4349.5</v>
      </c>
      <c r="DB167" s="96">
        <v>-111235.59999999986</v>
      </c>
      <c r="DC167" s="96">
        <v>-106671.5</v>
      </c>
      <c r="DD167" s="96">
        <v>-0.28401696000000021</v>
      </c>
      <c r="DE167" s="96">
        <v>0</v>
      </c>
      <c r="DF167" s="96">
        <v>106671.39999999991</v>
      </c>
      <c r="DG167" s="96">
        <v>109469</v>
      </c>
      <c r="DH167" s="96">
        <v>-2797.5999999999985</v>
      </c>
    </row>
    <row r="168" spans="2:112" x14ac:dyDescent="0.25">
      <c r="B168">
        <v>2019</v>
      </c>
      <c r="C168">
        <v>9</v>
      </c>
      <c r="D168" t="s">
        <v>663</v>
      </c>
      <c r="E168" s="3">
        <v>43709</v>
      </c>
      <c r="F168" s="96">
        <v>3803283.4</v>
      </c>
      <c r="G168" s="96">
        <v>3702907.7</v>
      </c>
      <c r="H168" s="96">
        <v>3422366.9</v>
      </c>
      <c r="I168" s="96">
        <v>755197.8</v>
      </c>
      <c r="J168" s="96">
        <v>120040.7</v>
      </c>
      <c r="K168" s="96">
        <v>4044.7</v>
      </c>
      <c r="L168" s="96">
        <v>494982.40000000002</v>
      </c>
      <c r="M168" s="96">
        <v>136130</v>
      </c>
      <c r="N168" s="96">
        <v>1328596.3</v>
      </c>
      <c r="O168" s="96">
        <v>672279</v>
      </c>
      <c r="P168" s="96">
        <v>7371.4</v>
      </c>
      <c r="Q168" s="96">
        <v>658922.4</v>
      </c>
      <c r="R168" s="96">
        <v>280540.79999999999</v>
      </c>
      <c r="S168" s="96">
        <v>57215.7</v>
      </c>
      <c r="T168" s="96">
        <v>64750.6</v>
      </c>
      <c r="U168" s="96">
        <v>158574.5</v>
      </c>
      <c r="V168" s="96">
        <v>100375.7</v>
      </c>
      <c r="W168" s="96">
        <v>5507799.2999999998</v>
      </c>
      <c r="X168" s="96">
        <v>5105375.5</v>
      </c>
      <c r="Y168" s="96">
        <v>1743876.4</v>
      </c>
      <c r="Z168" s="96">
        <v>1432514.4</v>
      </c>
      <c r="AA168" s="96">
        <v>311362</v>
      </c>
      <c r="AB168" s="96">
        <v>136502</v>
      </c>
      <c r="AC168" s="96">
        <v>2041731.4</v>
      </c>
      <c r="AD168" s="96">
        <v>600856.6</v>
      </c>
      <c r="AE168" s="96">
        <v>1421474.4</v>
      </c>
      <c r="AF168" s="96">
        <v>4279.7</v>
      </c>
      <c r="AG168" s="96">
        <v>15120.7</v>
      </c>
      <c r="AH168" s="96">
        <v>1183265.7</v>
      </c>
      <c r="AI168" s="96">
        <v>1002480.8</v>
      </c>
      <c r="AJ168" s="96">
        <v>180784.9</v>
      </c>
      <c r="AK168" s="96">
        <v>370976.8</v>
      </c>
      <c r="AL168" s="96">
        <v>29214.9</v>
      </c>
      <c r="AM168" s="96">
        <v>341761.9</v>
      </c>
      <c r="AN168" s="96">
        <v>11495.5</v>
      </c>
      <c r="AO168" s="96">
        <v>238645.2</v>
      </c>
      <c r="AP168" s="96">
        <v>0</v>
      </c>
      <c r="AQ168" s="96">
        <v>91621.2</v>
      </c>
      <c r="AR168" s="96">
        <v>0</v>
      </c>
      <c r="AS168" s="96">
        <v>31447</v>
      </c>
      <c r="AT168" s="96">
        <v>-521250.2</v>
      </c>
      <c r="AU168" s="96">
        <v>-1402467.8</v>
      </c>
      <c r="AV168" s="96">
        <v>-1704515.9</v>
      </c>
      <c r="AW168" s="96">
        <v>-4.5383389999999997</v>
      </c>
      <c r="AX168" s="96">
        <v>0</v>
      </c>
      <c r="AY168" s="96">
        <v>1704515.9</v>
      </c>
      <c r="AZ168" s="96">
        <v>1675686.7</v>
      </c>
      <c r="BA168" s="96">
        <v>28829.200000000001</v>
      </c>
      <c r="BB168" s="96">
        <v>375581.44069889886</v>
      </c>
      <c r="BC168" s="96">
        <v>5071419</v>
      </c>
      <c r="BE168" s="26"/>
      <c r="BI168">
        <v>2019</v>
      </c>
      <c r="BJ168">
        <v>9</v>
      </c>
      <c r="BK168" t="s">
        <v>663</v>
      </c>
      <c r="BL168" s="3">
        <v>43709</v>
      </c>
      <c r="BM168" s="96">
        <v>465348.10000000009</v>
      </c>
      <c r="BN168" s="96">
        <v>465348.10000000009</v>
      </c>
      <c r="BO168" s="96">
        <v>449550.39999999991</v>
      </c>
      <c r="BP168" s="96">
        <v>82646.600000000093</v>
      </c>
      <c r="BQ168" s="96">
        <v>12822.899999999994</v>
      </c>
      <c r="BR168" s="96">
        <v>477.59999999999991</v>
      </c>
      <c r="BS168" s="96">
        <v>53936.900000000023</v>
      </c>
      <c r="BT168" s="96">
        <v>15409.199999999997</v>
      </c>
      <c r="BU168" s="96">
        <v>208408.90000000014</v>
      </c>
      <c r="BV168" s="96">
        <v>95805</v>
      </c>
      <c r="BW168" s="96">
        <v>898.39999999999964</v>
      </c>
      <c r="BX168" s="96">
        <v>61791.5</v>
      </c>
      <c r="BY168" s="96">
        <v>15797.700000000012</v>
      </c>
      <c r="BZ168" s="96">
        <v>6468.0999999999985</v>
      </c>
      <c r="CA168" s="96">
        <v>2306.6999999999971</v>
      </c>
      <c r="CB168" s="96">
        <v>7022.8999999999942</v>
      </c>
      <c r="CC168" s="96">
        <v>0</v>
      </c>
      <c r="CD168" s="96">
        <v>682332.70000000019</v>
      </c>
      <c r="CE168" s="96">
        <v>660280.5</v>
      </c>
      <c r="CF168" s="96">
        <v>181626</v>
      </c>
      <c r="CG168" s="96">
        <v>149492.89999999991</v>
      </c>
      <c r="CH168" s="96">
        <v>32133.099999999977</v>
      </c>
      <c r="CI168" s="96">
        <v>15429.199999999997</v>
      </c>
      <c r="CJ168" s="96">
        <v>202354.39999999991</v>
      </c>
      <c r="CK168" s="96">
        <v>68326.29999999993</v>
      </c>
      <c r="CL168" s="96">
        <v>133890</v>
      </c>
      <c r="CM168" s="96">
        <v>138.09999999999945</v>
      </c>
      <c r="CN168" s="96">
        <v>0</v>
      </c>
      <c r="CO168" s="96">
        <v>260870.89999999991</v>
      </c>
      <c r="CP168" s="96">
        <v>221384.70000000007</v>
      </c>
      <c r="CQ168" s="96">
        <v>39486.199999999983</v>
      </c>
      <c r="CR168" s="96">
        <v>22052.200000000012</v>
      </c>
      <c r="CS168" s="96">
        <v>3851.1000000000022</v>
      </c>
      <c r="CT168" s="96">
        <v>18201.100000000035</v>
      </c>
      <c r="CU168" s="96">
        <v>1602.7999999999993</v>
      </c>
      <c r="CV168" s="96">
        <v>15189.5</v>
      </c>
      <c r="CW168" s="96">
        <v>0</v>
      </c>
      <c r="CX168" s="96">
        <v>1408.8000000000029</v>
      </c>
      <c r="CY168" s="96">
        <v>0</v>
      </c>
      <c r="CZ168" s="96">
        <v>0</v>
      </c>
      <c r="DA168" s="96">
        <v>43886.299999999988</v>
      </c>
      <c r="DB168" s="96">
        <v>-194932.40000000014</v>
      </c>
      <c r="DC168" s="96">
        <v>-216984.59999999986</v>
      </c>
      <c r="DD168" s="96">
        <v>-0.57772982999999956</v>
      </c>
      <c r="DE168" s="96">
        <v>0</v>
      </c>
      <c r="DF168" s="96">
        <v>216984.5</v>
      </c>
      <c r="DG168" s="96">
        <v>221657.69999999995</v>
      </c>
      <c r="DH168" s="96">
        <v>-4673.2000000000007</v>
      </c>
    </row>
    <row r="169" spans="2:112" x14ac:dyDescent="0.25">
      <c r="B169">
        <v>2019</v>
      </c>
      <c r="C169">
        <v>10</v>
      </c>
      <c r="D169" t="s">
        <v>664</v>
      </c>
      <c r="E169" s="3">
        <v>43739</v>
      </c>
      <c r="F169" s="96">
        <v>4237624.5</v>
      </c>
      <c r="G169" s="96">
        <v>4137248.8</v>
      </c>
      <c r="H169" s="96">
        <v>3837178.2</v>
      </c>
      <c r="I169" s="96">
        <v>854349.6</v>
      </c>
      <c r="J169" s="96">
        <v>135580.1</v>
      </c>
      <c r="K169" s="96">
        <v>4580</v>
      </c>
      <c r="L169" s="96">
        <v>559445</v>
      </c>
      <c r="M169" s="96">
        <v>154744.5</v>
      </c>
      <c r="N169" s="96">
        <v>1466362.9</v>
      </c>
      <c r="O169" s="96">
        <v>767471.2</v>
      </c>
      <c r="P169" s="96">
        <v>8356.9</v>
      </c>
      <c r="Q169" s="96">
        <v>740637.6</v>
      </c>
      <c r="R169" s="96">
        <v>300070.59999999998</v>
      </c>
      <c r="S169" s="96">
        <v>64244.3</v>
      </c>
      <c r="T169" s="96">
        <v>68530.8</v>
      </c>
      <c r="U169" s="96">
        <v>167295.5</v>
      </c>
      <c r="V169" s="96">
        <v>100375.7</v>
      </c>
      <c r="W169" s="96">
        <v>6231637.4000000004</v>
      </c>
      <c r="X169" s="96">
        <v>5694130.5</v>
      </c>
      <c r="Y169" s="96">
        <v>1944196.5</v>
      </c>
      <c r="Z169" s="96">
        <v>1599825.2</v>
      </c>
      <c r="AA169" s="96">
        <v>344371.3</v>
      </c>
      <c r="AB169" s="96">
        <v>162311.29999999999</v>
      </c>
      <c r="AC169" s="96">
        <v>2292749.1</v>
      </c>
      <c r="AD169" s="96">
        <v>667590.40000000002</v>
      </c>
      <c r="AE169" s="96">
        <v>1605006.5</v>
      </c>
      <c r="AF169" s="96">
        <v>5031.5</v>
      </c>
      <c r="AG169" s="96">
        <v>15120.7</v>
      </c>
      <c r="AH169" s="96">
        <v>1294873.6000000001</v>
      </c>
      <c r="AI169" s="96">
        <v>1088989.3999999999</v>
      </c>
      <c r="AJ169" s="96">
        <v>205884.2</v>
      </c>
      <c r="AK169" s="96">
        <v>505600.3</v>
      </c>
      <c r="AL169" s="96">
        <v>35764.1</v>
      </c>
      <c r="AM169" s="96">
        <v>469836.2</v>
      </c>
      <c r="AN169" s="96">
        <v>13177.2</v>
      </c>
      <c r="AO169" s="96">
        <v>337226.7</v>
      </c>
      <c r="AP169" s="96">
        <v>0</v>
      </c>
      <c r="AQ169" s="96">
        <v>119432.3</v>
      </c>
      <c r="AR169" s="96">
        <v>0</v>
      </c>
      <c r="AS169" s="96">
        <v>31906.6</v>
      </c>
      <c r="AT169" s="96">
        <v>-699139.3</v>
      </c>
      <c r="AU169" s="96">
        <v>-1556881.7</v>
      </c>
      <c r="AV169" s="96">
        <v>-1994012.9</v>
      </c>
      <c r="AW169" s="96">
        <v>-5.3091358700000004</v>
      </c>
      <c r="AX169" s="96">
        <v>0</v>
      </c>
      <c r="AY169" s="96">
        <v>1994012.8</v>
      </c>
      <c r="AZ169" s="96">
        <v>1751098.5</v>
      </c>
      <c r="BA169" s="96">
        <v>242914.3</v>
      </c>
      <c r="BB169" s="96">
        <v>375581.44090217073</v>
      </c>
      <c r="BC169" s="96">
        <v>5075372</v>
      </c>
      <c r="BE169" s="26"/>
      <c r="BI169">
        <v>2019</v>
      </c>
      <c r="BJ169">
        <v>10</v>
      </c>
      <c r="BK169" t="s">
        <v>664</v>
      </c>
      <c r="BL169" s="3">
        <v>43739</v>
      </c>
      <c r="BM169" s="96">
        <v>434341.10000000009</v>
      </c>
      <c r="BN169" s="96">
        <v>434341.09999999963</v>
      </c>
      <c r="BO169" s="96">
        <v>414811.30000000028</v>
      </c>
      <c r="BP169" s="96">
        <v>99151.79999999993</v>
      </c>
      <c r="BQ169" s="96">
        <v>15539.400000000009</v>
      </c>
      <c r="BR169" s="96">
        <v>535.30000000000018</v>
      </c>
      <c r="BS169" s="96">
        <v>64462.599999999977</v>
      </c>
      <c r="BT169" s="96">
        <v>18614.5</v>
      </c>
      <c r="BU169" s="96">
        <v>137766.59999999986</v>
      </c>
      <c r="BV169" s="96">
        <v>95192.199999999953</v>
      </c>
      <c r="BW169" s="96">
        <v>985.5</v>
      </c>
      <c r="BX169" s="96">
        <v>81715.199999999953</v>
      </c>
      <c r="BY169" s="96">
        <v>19529.799999999988</v>
      </c>
      <c r="BZ169" s="96">
        <v>7028.6000000000058</v>
      </c>
      <c r="CA169" s="96">
        <v>3780.2000000000044</v>
      </c>
      <c r="CB169" s="96">
        <v>8721</v>
      </c>
      <c r="CC169" s="96">
        <v>0</v>
      </c>
      <c r="CD169" s="96">
        <v>723838.10000000056</v>
      </c>
      <c r="CE169" s="96">
        <v>588755</v>
      </c>
      <c r="CF169" s="96">
        <v>200320.10000000009</v>
      </c>
      <c r="CG169" s="96">
        <v>167310.80000000005</v>
      </c>
      <c r="CH169" s="96">
        <v>33009.299999999988</v>
      </c>
      <c r="CI169" s="96">
        <v>25809.299999999988</v>
      </c>
      <c r="CJ169" s="96">
        <v>251017.70000000019</v>
      </c>
      <c r="CK169" s="96">
        <v>66733.800000000047</v>
      </c>
      <c r="CL169" s="96">
        <v>183532.10000000009</v>
      </c>
      <c r="CM169" s="96">
        <v>751.80000000000018</v>
      </c>
      <c r="CN169" s="96">
        <v>0</v>
      </c>
      <c r="CO169" s="96">
        <v>111607.90000000014</v>
      </c>
      <c r="CP169" s="96">
        <v>86508.59999999986</v>
      </c>
      <c r="CQ169" s="96">
        <v>25099.300000000017</v>
      </c>
      <c r="CR169" s="96">
        <v>134623.5</v>
      </c>
      <c r="CS169" s="96">
        <v>6549.1999999999971</v>
      </c>
      <c r="CT169" s="96">
        <v>128074.29999999999</v>
      </c>
      <c r="CU169" s="96">
        <v>1681.7000000000007</v>
      </c>
      <c r="CV169" s="96">
        <v>98581.5</v>
      </c>
      <c r="CW169" s="96">
        <v>0</v>
      </c>
      <c r="CX169" s="96">
        <v>27811.100000000006</v>
      </c>
      <c r="CY169" s="96">
        <v>0</v>
      </c>
      <c r="CZ169" s="96">
        <v>459.59999999999854</v>
      </c>
      <c r="DA169" s="96">
        <v>-177889.10000000003</v>
      </c>
      <c r="DB169" s="96">
        <v>-154413.89999999991</v>
      </c>
      <c r="DC169" s="96">
        <v>-289497</v>
      </c>
      <c r="DD169" s="96">
        <v>-0.77079687000000074</v>
      </c>
      <c r="DE169" s="96">
        <v>0</v>
      </c>
      <c r="DF169" s="96">
        <v>289496.90000000014</v>
      </c>
      <c r="DG169" s="96">
        <v>75411.800000000047</v>
      </c>
      <c r="DH169" s="96">
        <v>214085.09999999998</v>
      </c>
    </row>
    <row r="170" spans="2:112" x14ac:dyDescent="0.25">
      <c r="B170">
        <v>2019</v>
      </c>
      <c r="C170">
        <v>11</v>
      </c>
      <c r="D170" t="s">
        <v>665</v>
      </c>
      <c r="E170" s="3">
        <v>43770</v>
      </c>
      <c r="F170" s="96">
        <v>4641531.3</v>
      </c>
      <c r="G170" s="96">
        <v>4541155.5999999996</v>
      </c>
      <c r="H170" s="96">
        <v>4204748.7</v>
      </c>
      <c r="I170" s="96">
        <v>951704.2</v>
      </c>
      <c r="J170" s="96">
        <v>150983.1</v>
      </c>
      <c r="K170" s="96">
        <v>5034.2</v>
      </c>
      <c r="L170" s="96">
        <v>622128.80000000005</v>
      </c>
      <c r="M170" s="96">
        <v>173558.1</v>
      </c>
      <c r="N170" s="96">
        <v>1562207</v>
      </c>
      <c r="O170" s="96">
        <v>856725.6</v>
      </c>
      <c r="P170" s="96">
        <v>9177.5</v>
      </c>
      <c r="Q170" s="96">
        <v>824934.40000000002</v>
      </c>
      <c r="R170" s="96">
        <v>336406.9</v>
      </c>
      <c r="S170" s="96">
        <v>70495.399999999994</v>
      </c>
      <c r="T170" s="96">
        <v>73393.7</v>
      </c>
      <c r="U170" s="96">
        <v>192517.8</v>
      </c>
      <c r="V170" s="96">
        <v>100375.7</v>
      </c>
      <c r="W170" s="96">
        <v>6802063.5999999996</v>
      </c>
      <c r="X170" s="96">
        <v>6210983.7000000002</v>
      </c>
      <c r="Y170" s="96">
        <v>2128250.7999999998</v>
      </c>
      <c r="Z170" s="96">
        <v>1748243</v>
      </c>
      <c r="AA170" s="96">
        <v>380007.8</v>
      </c>
      <c r="AB170" s="96">
        <v>185192.3</v>
      </c>
      <c r="AC170" s="96">
        <v>2524657.7999999998</v>
      </c>
      <c r="AD170" s="96">
        <v>740995.7</v>
      </c>
      <c r="AE170" s="96">
        <v>1762583.2</v>
      </c>
      <c r="AF170" s="96">
        <v>5420.4</v>
      </c>
      <c r="AG170" s="96">
        <v>15658.5</v>
      </c>
      <c r="AH170" s="96">
        <v>1372882.8</v>
      </c>
      <c r="AI170" s="96">
        <v>1166935.7</v>
      </c>
      <c r="AJ170" s="96">
        <v>205947.1</v>
      </c>
      <c r="AK170" s="96">
        <v>559173.30000000005</v>
      </c>
      <c r="AL170" s="96">
        <v>43332.4</v>
      </c>
      <c r="AM170" s="96">
        <v>515840.9</v>
      </c>
      <c r="AN170" s="96">
        <v>14682.1</v>
      </c>
      <c r="AO170" s="96">
        <v>372774.5</v>
      </c>
      <c r="AP170" s="96">
        <v>0</v>
      </c>
      <c r="AQ170" s="96">
        <v>128384.3</v>
      </c>
      <c r="AR170" s="96">
        <v>0</v>
      </c>
      <c r="AS170" s="96">
        <v>31906.6</v>
      </c>
      <c r="AT170" s="96">
        <v>-787649.5</v>
      </c>
      <c r="AU170" s="96">
        <v>-1669828.1</v>
      </c>
      <c r="AV170" s="96">
        <v>-2160532.2999999998</v>
      </c>
      <c r="AW170" s="96">
        <v>-5.7525001600000003</v>
      </c>
      <c r="AX170" s="96">
        <v>0</v>
      </c>
      <c r="AY170" s="96">
        <v>2160532.2999999998</v>
      </c>
      <c r="AZ170" s="96">
        <v>1047517.4</v>
      </c>
      <c r="BA170" s="96">
        <v>1113014.8999999999</v>
      </c>
      <c r="BB170" s="96">
        <v>375581.44109638751</v>
      </c>
      <c r="BC170" s="96">
        <v>5080619</v>
      </c>
      <c r="BE170" s="26"/>
      <c r="BI170">
        <v>2019</v>
      </c>
      <c r="BJ170">
        <v>11</v>
      </c>
      <c r="BK170" t="s">
        <v>665</v>
      </c>
      <c r="BL170" s="3">
        <v>43770</v>
      </c>
      <c r="BM170" s="96">
        <v>403906.79999999981</v>
      </c>
      <c r="BN170" s="96">
        <v>403906.79999999981</v>
      </c>
      <c r="BO170" s="96">
        <v>367570.5</v>
      </c>
      <c r="BP170" s="96">
        <v>97354.599999999977</v>
      </c>
      <c r="BQ170" s="96">
        <v>15403</v>
      </c>
      <c r="BR170" s="96">
        <v>454.19999999999982</v>
      </c>
      <c r="BS170" s="96">
        <v>62683.800000000047</v>
      </c>
      <c r="BT170" s="96">
        <v>18813.600000000006</v>
      </c>
      <c r="BU170" s="96">
        <v>95844.100000000093</v>
      </c>
      <c r="BV170" s="96">
        <v>89254.400000000023</v>
      </c>
      <c r="BW170" s="96">
        <v>820.60000000000036</v>
      </c>
      <c r="BX170" s="96">
        <v>84296.800000000047</v>
      </c>
      <c r="BY170" s="96">
        <v>36336.300000000047</v>
      </c>
      <c r="BZ170" s="96">
        <v>6251.0999999999913</v>
      </c>
      <c r="CA170" s="96">
        <v>4862.8999999999942</v>
      </c>
      <c r="CB170" s="96">
        <v>25222.299999999988</v>
      </c>
      <c r="CC170" s="96">
        <v>0</v>
      </c>
      <c r="CD170" s="96">
        <v>570426.19999999925</v>
      </c>
      <c r="CE170" s="96">
        <v>516853.20000000019</v>
      </c>
      <c r="CF170" s="96">
        <v>184054.29999999981</v>
      </c>
      <c r="CG170" s="96">
        <v>148417.80000000005</v>
      </c>
      <c r="CH170" s="96">
        <v>35636.5</v>
      </c>
      <c r="CI170" s="96">
        <v>22881</v>
      </c>
      <c r="CJ170" s="96">
        <v>231908.69999999972</v>
      </c>
      <c r="CK170" s="96">
        <v>73405.29999999993</v>
      </c>
      <c r="CL170" s="96">
        <v>157576.69999999995</v>
      </c>
      <c r="CM170" s="96">
        <v>388.89999999999964</v>
      </c>
      <c r="CN170" s="96">
        <v>537.79999999999927</v>
      </c>
      <c r="CO170" s="96">
        <v>78009.199999999953</v>
      </c>
      <c r="CP170" s="96">
        <v>77946.300000000047</v>
      </c>
      <c r="CQ170" s="96">
        <v>62.899999999994179</v>
      </c>
      <c r="CR170" s="96">
        <v>53573.000000000058</v>
      </c>
      <c r="CS170" s="96">
        <v>7568.3000000000029</v>
      </c>
      <c r="CT170" s="96">
        <v>46004.700000000012</v>
      </c>
      <c r="CU170" s="96">
        <v>1504.8999999999996</v>
      </c>
      <c r="CV170" s="96">
        <v>35547.799999999988</v>
      </c>
      <c r="CW170" s="96">
        <v>0</v>
      </c>
      <c r="CX170" s="96">
        <v>8952</v>
      </c>
      <c r="CY170" s="96">
        <v>0</v>
      </c>
      <c r="CZ170" s="96">
        <v>0</v>
      </c>
      <c r="DA170" s="96">
        <v>-88510.199999999953</v>
      </c>
      <c r="DB170" s="96">
        <v>-112946.40000000014</v>
      </c>
      <c r="DC170" s="96">
        <v>-166519.39999999991</v>
      </c>
      <c r="DD170" s="96">
        <v>-0.44336428999999988</v>
      </c>
      <c r="DE170" s="96">
        <v>0</v>
      </c>
      <c r="DF170" s="96">
        <v>166519.49999999977</v>
      </c>
      <c r="DG170" s="96">
        <v>-703581.1</v>
      </c>
      <c r="DH170" s="96">
        <v>870100.59999999986</v>
      </c>
    </row>
    <row r="171" spans="2:112" x14ac:dyDescent="0.25">
      <c r="B171">
        <v>2019</v>
      </c>
      <c r="C171">
        <v>12</v>
      </c>
      <c r="D171" t="s">
        <v>666</v>
      </c>
      <c r="E171" s="3">
        <v>43800</v>
      </c>
      <c r="F171" s="96">
        <v>5356148.4145090804</v>
      </c>
      <c r="G171" s="96">
        <v>5255772.7395090796</v>
      </c>
      <c r="H171" s="96">
        <v>4889568.79082538</v>
      </c>
      <c r="I171" s="96">
        <v>1033132.73033351</v>
      </c>
      <c r="J171" s="96">
        <v>164224</v>
      </c>
      <c r="K171" s="96">
        <v>5411.9</v>
      </c>
      <c r="L171" s="96">
        <v>676235.81942060997</v>
      </c>
      <c r="M171" s="96">
        <v>187261.0109129</v>
      </c>
      <c r="N171" s="96">
        <v>1854865.3921940101</v>
      </c>
      <c r="O171" s="96">
        <v>958750.1185783</v>
      </c>
      <c r="P171" s="96">
        <v>10190.937576370001</v>
      </c>
      <c r="Q171" s="96">
        <v>1032629.61214319</v>
      </c>
      <c r="R171" s="96">
        <v>366203.9486837</v>
      </c>
      <c r="S171" s="96">
        <v>77469.952449250006</v>
      </c>
      <c r="T171" s="96">
        <v>80250.157247509997</v>
      </c>
      <c r="U171" s="96">
        <v>208483.83898694001</v>
      </c>
      <c r="V171" s="96">
        <v>100375.675</v>
      </c>
      <c r="W171" s="96">
        <v>7880403.58476617</v>
      </c>
      <c r="X171" s="96">
        <v>7129672.0126845697</v>
      </c>
      <c r="Y171" s="96">
        <v>2476572.69135678</v>
      </c>
      <c r="Z171" s="96">
        <v>2057916.55444863</v>
      </c>
      <c r="AA171" s="96">
        <v>418656.13690814999</v>
      </c>
      <c r="AB171" s="96">
        <v>232410.85556863999</v>
      </c>
      <c r="AC171" s="96">
        <v>2903434.6057253899</v>
      </c>
      <c r="AD171" s="96">
        <v>872220.86071581999</v>
      </c>
      <c r="AE171" s="96">
        <v>1986950.3536098001</v>
      </c>
      <c r="AF171" s="96">
        <v>5747.9988928800003</v>
      </c>
      <c r="AG171" s="96">
        <v>38515.392506889999</v>
      </c>
      <c r="AH171" s="96">
        <v>1517253.8600337601</v>
      </c>
      <c r="AI171" s="96">
        <v>1310014.3845654</v>
      </c>
      <c r="AJ171" s="96">
        <v>207239.47546836</v>
      </c>
      <c r="AK171" s="96">
        <v>718825.01136907004</v>
      </c>
      <c r="AL171" s="96">
        <v>60860.505657310001</v>
      </c>
      <c r="AM171" s="96">
        <v>657964.50571176002</v>
      </c>
      <c r="AN171" s="96">
        <v>20150.97814467</v>
      </c>
      <c r="AO171" s="96">
        <v>501374.68620270002</v>
      </c>
      <c r="AP171" s="96">
        <v>156.38724955999999</v>
      </c>
      <c r="AQ171" s="96">
        <v>136282.45411483</v>
      </c>
      <c r="AR171" s="96">
        <v>0</v>
      </c>
      <c r="AS171" s="96">
        <v>31906.560712530001</v>
      </c>
      <c r="AT171" s="96">
        <v>-1007001.31022333</v>
      </c>
      <c r="AU171" s="96">
        <v>-1873899.2731754901</v>
      </c>
      <c r="AV171" s="96">
        <v>-2524255.1702570901</v>
      </c>
      <c r="AW171" s="96">
        <v>-6.7209262599999997</v>
      </c>
      <c r="AX171" s="96">
        <v>0</v>
      </c>
      <c r="AY171" s="96">
        <v>2524255.2141859299</v>
      </c>
      <c r="AZ171" s="96">
        <v>1405665.46327938</v>
      </c>
      <c r="BA171" s="96">
        <v>1118589.7509065501</v>
      </c>
      <c r="BB171" s="96">
        <v>375581.4410999192</v>
      </c>
      <c r="BC171" s="96">
        <v>5084116</v>
      </c>
      <c r="BE171" s="26"/>
      <c r="BI171">
        <v>2019</v>
      </c>
      <c r="BJ171">
        <v>12</v>
      </c>
      <c r="BK171" t="s">
        <v>666</v>
      </c>
      <c r="BL171" s="3">
        <v>43800</v>
      </c>
      <c r="BM171" s="96">
        <v>714617.11450908054</v>
      </c>
      <c r="BN171" s="96">
        <v>714617.13950907998</v>
      </c>
      <c r="BO171" s="96">
        <v>684820.09082537983</v>
      </c>
      <c r="BP171" s="96">
        <v>81428.530333510018</v>
      </c>
      <c r="BQ171" s="96">
        <v>13240.899999999994</v>
      </c>
      <c r="BR171" s="96">
        <v>377.69999999999982</v>
      </c>
      <c r="BS171" s="96">
        <v>54107.019420609926</v>
      </c>
      <c r="BT171" s="96">
        <v>13702.910912899999</v>
      </c>
      <c r="BU171" s="96">
        <v>292658.39219401008</v>
      </c>
      <c r="BV171" s="96">
        <v>102024.51857830002</v>
      </c>
      <c r="BW171" s="96">
        <v>1013.4375763700009</v>
      </c>
      <c r="BX171" s="96">
        <v>207695.21214318997</v>
      </c>
      <c r="BY171" s="96">
        <v>29797.048683699977</v>
      </c>
      <c r="BZ171" s="96">
        <v>6974.5524492500117</v>
      </c>
      <c r="CA171" s="96">
        <v>6856.4572475099994</v>
      </c>
      <c r="CB171" s="96">
        <v>15966.038986940024</v>
      </c>
      <c r="CC171" s="96">
        <v>-2.4999999994179234E-2</v>
      </c>
      <c r="CD171" s="96">
        <v>1078339.9847661704</v>
      </c>
      <c r="CE171" s="96">
        <v>918688.31268456951</v>
      </c>
      <c r="CF171" s="96">
        <v>348321.89135678019</v>
      </c>
      <c r="CG171" s="96">
        <v>309673.55444862996</v>
      </c>
      <c r="CH171" s="96">
        <v>38648.336908149999</v>
      </c>
      <c r="CI171" s="96">
        <v>47218.555568640004</v>
      </c>
      <c r="CJ171" s="96">
        <v>378776.80572539009</v>
      </c>
      <c r="CK171" s="96">
        <v>131225.16071582003</v>
      </c>
      <c r="CL171" s="96">
        <v>224367.15360980015</v>
      </c>
      <c r="CM171" s="96">
        <v>327.59889288000068</v>
      </c>
      <c r="CN171" s="96">
        <v>22856.892506889999</v>
      </c>
      <c r="CO171" s="96">
        <v>144371.06003376003</v>
      </c>
      <c r="CP171" s="96">
        <v>143078.68456540001</v>
      </c>
      <c r="CQ171" s="96">
        <v>1292.3754683599982</v>
      </c>
      <c r="CR171" s="96">
        <v>159651.71136906999</v>
      </c>
      <c r="CS171" s="96">
        <v>17528.10565731</v>
      </c>
      <c r="CT171" s="96">
        <v>142123.60571176</v>
      </c>
      <c r="CU171" s="96">
        <v>5468.8781446699995</v>
      </c>
      <c r="CV171" s="96">
        <v>128600.18620270002</v>
      </c>
      <c r="CW171" s="96">
        <v>156.38724955999999</v>
      </c>
      <c r="CX171" s="96">
        <v>7898.1541148300021</v>
      </c>
      <c r="CY171" s="96">
        <v>0</v>
      </c>
      <c r="CZ171" s="96">
        <v>-3.9287469997361768E-2</v>
      </c>
      <c r="DA171" s="96">
        <v>-219351.81022333005</v>
      </c>
      <c r="DB171" s="96">
        <v>-204071.17317549</v>
      </c>
      <c r="DC171" s="96">
        <v>-363722.87025709031</v>
      </c>
      <c r="DD171" s="96">
        <v>-0.9684260999999994</v>
      </c>
      <c r="DE171" s="96">
        <v>0</v>
      </c>
      <c r="DF171" s="96">
        <v>363722.91418593004</v>
      </c>
      <c r="DG171" s="96">
        <v>358148.06327937997</v>
      </c>
      <c r="DH171" s="96">
        <v>5574.8509065501858</v>
      </c>
    </row>
    <row r="172" spans="2:112" x14ac:dyDescent="0.25">
      <c r="B172">
        <v>2020</v>
      </c>
      <c r="C172">
        <v>1</v>
      </c>
      <c r="D172" t="s">
        <v>667</v>
      </c>
      <c r="E172" s="3">
        <v>43831</v>
      </c>
      <c r="F172" s="96">
        <v>454164.6</v>
      </c>
      <c r="G172" s="96">
        <v>454164.6</v>
      </c>
      <c r="H172" s="96">
        <v>442684.5</v>
      </c>
      <c r="I172" s="96">
        <v>83956.6</v>
      </c>
      <c r="J172" s="96">
        <v>12559.4</v>
      </c>
      <c r="K172" s="96">
        <v>441.7</v>
      </c>
      <c r="L172" s="96">
        <v>56975.199999999997</v>
      </c>
      <c r="M172" s="96">
        <v>13980.3</v>
      </c>
      <c r="N172" s="96">
        <v>138632.1</v>
      </c>
      <c r="O172" s="96">
        <v>119171.4</v>
      </c>
      <c r="P172" s="96">
        <v>1462.3</v>
      </c>
      <c r="Q172" s="96">
        <v>99462.1</v>
      </c>
      <c r="R172" s="96">
        <v>11480.1</v>
      </c>
      <c r="S172" s="96">
        <v>7334</v>
      </c>
      <c r="T172" s="96">
        <v>3006.6</v>
      </c>
      <c r="U172" s="96">
        <v>1139.5</v>
      </c>
      <c r="V172" s="96">
        <v>0</v>
      </c>
      <c r="W172" s="96">
        <v>617831.19999999995</v>
      </c>
      <c r="X172" s="96">
        <v>610811.5</v>
      </c>
      <c r="Y172" s="96">
        <v>312476.59999999998</v>
      </c>
      <c r="Z172" s="96">
        <v>284361</v>
      </c>
      <c r="AA172" s="96">
        <v>28115.599999999999</v>
      </c>
      <c r="AB172" s="96">
        <v>3592.1</v>
      </c>
      <c r="AC172" s="96">
        <v>203286.6</v>
      </c>
      <c r="AD172" s="96">
        <v>63949.8</v>
      </c>
      <c r="AE172" s="96">
        <v>138464.70000000001</v>
      </c>
      <c r="AF172" s="96">
        <v>872.1</v>
      </c>
      <c r="AG172" s="96">
        <v>0</v>
      </c>
      <c r="AH172" s="96">
        <v>91456.2</v>
      </c>
      <c r="AI172" s="96">
        <v>72245.399999999994</v>
      </c>
      <c r="AJ172" s="96">
        <v>19210.8</v>
      </c>
      <c r="AK172" s="96">
        <v>7019.7</v>
      </c>
      <c r="AL172" s="96">
        <v>1691</v>
      </c>
      <c r="AM172" s="96">
        <v>5328.7</v>
      </c>
      <c r="AN172" s="96">
        <v>1100.8</v>
      </c>
      <c r="AO172" s="96">
        <v>4227.8</v>
      </c>
      <c r="AP172" s="96">
        <v>0</v>
      </c>
      <c r="AQ172" s="96">
        <v>0.1</v>
      </c>
      <c r="AR172" s="96">
        <v>0</v>
      </c>
      <c r="AS172" s="96">
        <v>0</v>
      </c>
      <c r="AT172" s="96">
        <v>-72210.399999999994</v>
      </c>
      <c r="AU172" s="96">
        <v>-156646.9</v>
      </c>
      <c r="AV172" s="96">
        <v>-163666.6</v>
      </c>
      <c r="AW172" s="96">
        <v>-0.45358485999999998</v>
      </c>
      <c r="AX172" s="96">
        <v>0</v>
      </c>
      <c r="AY172" s="96">
        <v>163666.70000000001</v>
      </c>
      <c r="AZ172" s="96">
        <v>165978.29999999999</v>
      </c>
      <c r="BA172" s="96">
        <v>-2311.6</v>
      </c>
      <c r="BB172" s="96">
        <v>360829.06294535496</v>
      </c>
      <c r="BC172" s="96">
        <v>5088437</v>
      </c>
      <c r="BE172" s="26"/>
      <c r="BI172">
        <v>2020</v>
      </c>
      <c r="BJ172">
        <v>1</v>
      </c>
      <c r="BK172" t="s">
        <v>667</v>
      </c>
      <c r="BL172" s="3">
        <v>43831</v>
      </c>
      <c r="BM172" s="96">
        <v>454164.6</v>
      </c>
      <c r="BN172" s="96">
        <v>454164.6</v>
      </c>
      <c r="BO172" s="96">
        <v>442684.5</v>
      </c>
      <c r="BP172" s="96">
        <v>83956.6</v>
      </c>
      <c r="BQ172" s="96">
        <v>12559.4</v>
      </c>
      <c r="BR172" s="96">
        <v>441.7</v>
      </c>
      <c r="BS172" s="96">
        <v>56975.199999999997</v>
      </c>
      <c r="BT172" s="96">
        <v>13980.3</v>
      </c>
      <c r="BU172" s="96">
        <v>138632.1</v>
      </c>
      <c r="BV172" s="96">
        <v>119171.4</v>
      </c>
      <c r="BW172" s="96">
        <v>1462.3</v>
      </c>
      <c r="BX172" s="96">
        <v>99462.1</v>
      </c>
      <c r="BY172" s="96">
        <v>11480.1</v>
      </c>
      <c r="BZ172" s="96">
        <v>7334</v>
      </c>
      <c r="CA172" s="96">
        <v>3006.6</v>
      </c>
      <c r="CB172" s="96">
        <v>1139.5</v>
      </c>
      <c r="CC172" s="96">
        <v>0</v>
      </c>
      <c r="CD172" s="96">
        <v>617831.19999999995</v>
      </c>
      <c r="CE172" s="96">
        <v>610811.5</v>
      </c>
      <c r="CF172" s="96">
        <v>312476.59999999998</v>
      </c>
      <c r="CG172" s="96">
        <v>284361</v>
      </c>
      <c r="CH172" s="96">
        <v>28115.599999999999</v>
      </c>
      <c r="CI172" s="96">
        <v>3592.1</v>
      </c>
      <c r="CJ172" s="96">
        <v>203286.6</v>
      </c>
      <c r="CK172" s="96">
        <v>63949.8</v>
      </c>
      <c r="CL172" s="96">
        <v>138464.70000000001</v>
      </c>
      <c r="CM172" s="96">
        <v>872.1</v>
      </c>
      <c r="CN172" s="96">
        <v>0</v>
      </c>
      <c r="CO172" s="96">
        <v>91456.2</v>
      </c>
      <c r="CP172" s="96">
        <v>72245.399999999994</v>
      </c>
      <c r="CQ172" s="96">
        <v>19210.8</v>
      </c>
      <c r="CR172" s="96">
        <v>7019.7</v>
      </c>
      <c r="CS172" s="96">
        <v>1691</v>
      </c>
      <c r="CT172" s="96">
        <v>5328.7</v>
      </c>
      <c r="CU172" s="96">
        <v>1100.8</v>
      </c>
      <c r="CV172" s="96">
        <v>4227.8</v>
      </c>
      <c r="CW172" s="96">
        <v>0</v>
      </c>
      <c r="CX172" s="96">
        <v>0.1</v>
      </c>
      <c r="CY172" s="96">
        <v>0</v>
      </c>
      <c r="CZ172" s="96">
        <v>0</v>
      </c>
      <c r="DA172" s="96">
        <v>-72210.399999999994</v>
      </c>
      <c r="DB172" s="96">
        <v>-156646.9</v>
      </c>
      <c r="DC172" s="96">
        <v>-163666.6</v>
      </c>
      <c r="DD172" s="96">
        <v>-0.45358485999999998</v>
      </c>
      <c r="DE172" s="96">
        <v>0</v>
      </c>
      <c r="DF172" s="96">
        <v>163666.70000000001</v>
      </c>
      <c r="DG172" s="96">
        <v>165978.29999999999</v>
      </c>
      <c r="DH172" s="96">
        <v>-2311.6</v>
      </c>
    </row>
    <row r="173" spans="2:112" x14ac:dyDescent="0.25">
      <c r="B173">
        <v>2020</v>
      </c>
      <c r="C173">
        <v>2</v>
      </c>
      <c r="D173" t="s">
        <v>668</v>
      </c>
      <c r="E173" s="3">
        <v>43862</v>
      </c>
      <c r="F173" s="96">
        <v>827404.1</v>
      </c>
      <c r="G173" s="96">
        <v>827404.1</v>
      </c>
      <c r="H173" s="96">
        <v>795259.6</v>
      </c>
      <c r="I173" s="96">
        <v>166284.79999999999</v>
      </c>
      <c r="J173" s="96">
        <v>24044.9</v>
      </c>
      <c r="K173" s="96">
        <v>901.5</v>
      </c>
      <c r="L173" s="96">
        <v>109147.5</v>
      </c>
      <c r="M173" s="96">
        <v>32190.9</v>
      </c>
      <c r="N173" s="96">
        <v>232031</v>
      </c>
      <c r="O173" s="96">
        <v>219620.1</v>
      </c>
      <c r="P173" s="96">
        <v>1986.8</v>
      </c>
      <c r="Q173" s="96">
        <v>175336.9</v>
      </c>
      <c r="R173" s="96">
        <v>32144.5</v>
      </c>
      <c r="S173" s="96">
        <v>12833.6</v>
      </c>
      <c r="T173" s="96">
        <v>5300.2</v>
      </c>
      <c r="U173" s="96">
        <v>14010.7</v>
      </c>
      <c r="V173" s="96">
        <v>0</v>
      </c>
      <c r="W173" s="96">
        <v>1188885.8389055401</v>
      </c>
      <c r="X173" s="96">
        <v>1163702.3389055401</v>
      </c>
      <c r="Y173" s="96">
        <v>508558.25890553999</v>
      </c>
      <c r="Z173" s="96">
        <v>423099.77366711001</v>
      </c>
      <c r="AA173" s="96">
        <v>85458.485238430003</v>
      </c>
      <c r="AB173" s="96">
        <v>12243.3</v>
      </c>
      <c r="AC173" s="96">
        <v>378201.48</v>
      </c>
      <c r="AD173" s="96">
        <v>131996</v>
      </c>
      <c r="AE173" s="96">
        <v>244684.58</v>
      </c>
      <c r="AF173" s="96">
        <v>1520.9</v>
      </c>
      <c r="AG173" s="96">
        <v>0</v>
      </c>
      <c r="AH173" s="96">
        <v>264699.3</v>
      </c>
      <c r="AI173" s="96">
        <v>229397.5</v>
      </c>
      <c r="AJ173" s="96">
        <v>35301.800000000003</v>
      </c>
      <c r="AK173" s="96">
        <v>25183.5</v>
      </c>
      <c r="AL173" s="96">
        <v>3746</v>
      </c>
      <c r="AM173" s="96">
        <v>21437.5</v>
      </c>
      <c r="AN173" s="96">
        <v>2202.8000000000002</v>
      </c>
      <c r="AO173" s="96">
        <v>19145.900000000001</v>
      </c>
      <c r="AP173" s="96">
        <v>0</v>
      </c>
      <c r="AQ173" s="96">
        <v>88.8</v>
      </c>
      <c r="AR173" s="96">
        <v>0</v>
      </c>
      <c r="AS173" s="96">
        <v>0</v>
      </c>
      <c r="AT173" s="96">
        <v>-96782.438905539995</v>
      </c>
      <c r="AU173" s="96">
        <v>-336298.23890554003</v>
      </c>
      <c r="AV173" s="96">
        <v>-361481.73890554003</v>
      </c>
      <c r="AW173" s="96">
        <v>-1.0018088199999999</v>
      </c>
      <c r="AX173" s="96">
        <v>0</v>
      </c>
      <c r="AY173" s="96">
        <v>361455.3</v>
      </c>
      <c r="AZ173" s="96">
        <v>367994.6</v>
      </c>
      <c r="BA173" s="96">
        <v>-6539.3</v>
      </c>
      <c r="BB173" s="96">
        <v>360829.06407785474</v>
      </c>
      <c r="BC173" s="96">
        <v>5093925</v>
      </c>
      <c r="BE173" s="26"/>
      <c r="BI173">
        <v>2020</v>
      </c>
      <c r="BJ173">
        <v>2</v>
      </c>
      <c r="BK173" t="s">
        <v>668</v>
      </c>
      <c r="BL173" s="3">
        <v>43862</v>
      </c>
      <c r="BM173" s="96">
        <v>373239.5</v>
      </c>
      <c r="BN173" s="96">
        <v>373239.5</v>
      </c>
      <c r="BO173" s="96">
        <v>352575.1</v>
      </c>
      <c r="BP173" s="96">
        <v>82328.199999999983</v>
      </c>
      <c r="BQ173" s="96">
        <v>11485.500000000002</v>
      </c>
      <c r="BR173" s="96">
        <v>459.8</v>
      </c>
      <c r="BS173" s="96">
        <v>52172.3</v>
      </c>
      <c r="BT173" s="96">
        <v>18210.600000000002</v>
      </c>
      <c r="BU173" s="96">
        <v>93398.9</v>
      </c>
      <c r="BV173" s="96">
        <v>100448.70000000001</v>
      </c>
      <c r="BW173" s="96">
        <v>524.5</v>
      </c>
      <c r="BX173" s="96">
        <v>75874.799999999988</v>
      </c>
      <c r="BY173" s="96">
        <v>20664.400000000001</v>
      </c>
      <c r="BZ173" s="96">
        <v>5499.6</v>
      </c>
      <c r="CA173" s="96">
        <v>2293.6</v>
      </c>
      <c r="CB173" s="96">
        <v>12871.2</v>
      </c>
      <c r="CC173" s="96">
        <v>0</v>
      </c>
      <c r="CD173" s="96">
        <v>571054.63890554011</v>
      </c>
      <c r="CE173" s="96">
        <v>552890.83890554006</v>
      </c>
      <c r="CF173" s="96">
        <v>196081.65890554001</v>
      </c>
      <c r="CG173" s="96">
        <v>138738.77366711001</v>
      </c>
      <c r="CH173" s="96">
        <v>57342.885238430004</v>
      </c>
      <c r="CI173" s="96">
        <v>8651.1999999999989</v>
      </c>
      <c r="CJ173" s="96">
        <v>174914.87999999998</v>
      </c>
      <c r="CK173" s="96">
        <v>68046.2</v>
      </c>
      <c r="CL173" s="96">
        <v>106219.87999999998</v>
      </c>
      <c r="CM173" s="96">
        <v>648.80000000000007</v>
      </c>
      <c r="CN173" s="96">
        <v>0</v>
      </c>
      <c r="CO173" s="96">
        <v>173243.09999999998</v>
      </c>
      <c r="CP173" s="96">
        <v>157152.1</v>
      </c>
      <c r="CQ173" s="96">
        <v>16091.000000000004</v>
      </c>
      <c r="CR173" s="96">
        <v>18163.8</v>
      </c>
      <c r="CS173" s="96">
        <v>2055</v>
      </c>
      <c r="CT173" s="96">
        <v>16108.8</v>
      </c>
      <c r="CU173" s="96">
        <v>1102.0000000000002</v>
      </c>
      <c r="CV173" s="96">
        <v>14918.100000000002</v>
      </c>
      <c r="CW173" s="96">
        <v>0</v>
      </c>
      <c r="CX173" s="96">
        <v>88.7</v>
      </c>
      <c r="CY173" s="96">
        <v>0</v>
      </c>
      <c r="CZ173" s="96">
        <v>0</v>
      </c>
      <c r="DA173" s="96">
        <v>-24572.038905540001</v>
      </c>
      <c r="DB173" s="96">
        <v>-179651.33890554003</v>
      </c>
      <c r="DC173" s="96">
        <v>-197815.13890554002</v>
      </c>
      <c r="DD173" s="96">
        <v>-0.54822395999999995</v>
      </c>
      <c r="DE173" s="96">
        <v>0</v>
      </c>
      <c r="DF173" s="96">
        <v>197788.59999999998</v>
      </c>
      <c r="DG173" s="96">
        <v>202016.3</v>
      </c>
      <c r="DH173" s="96">
        <v>-4227.7000000000007</v>
      </c>
    </row>
    <row r="174" spans="2:112" x14ac:dyDescent="0.25">
      <c r="B174">
        <v>2020</v>
      </c>
      <c r="C174">
        <v>3</v>
      </c>
      <c r="D174" t="s">
        <v>669</v>
      </c>
      <c r="E174" s="3">
        <v>43891</v>
      </c>
      <c r="F174" s="96">
        <v>1366572.2124774801</v>
      </c>
      <c r="G174" s="96">
        <v>1366572.2124774801</v>
      </c>
      <c r="H174" s="96">
        <v>1291680.0698369199</v>
      </c>
      <c r="I174" s="96">
        <v>242371.48168673</v>
      </c>
      <c r="J174" s="96">
        <v>35143.357955150001</v>
      </c>
      <c r="K174" s="96">
        <v>1337.60539509</v>
      </c>
      <c r="L174" s="96">
        <v>160208.36805028</v>
      </c>
      <c r="M174" s="96">
        <v>45682.150286210002</v>
      </c>
      <c r="N174" s="96">
        <v>479242.53329942003</v>
      </c>
      <c r="O174" s="96">
        <v>315443.78666541999</v>
      </c>
      <c r="P174" s="96">
        <v>2816.2113850000001</v>
      </c>
      <c r="Q174" s="96">
        <v>251806.05680034999</v>
      </c>
      <c r="R174" s="96">
        <v>74892.142640560007</v>
      </c>
      <c r="S174" s="96">
        <v>18592.967902510001</v>
      </c>
      <c r="T174" s="96">
        <v>20398.12778332</v>
      </c>
      <c r="U174" s="96">
        <v>35901.046954730002</v>
      </c>
      <c r="V174" s="96">
        <v>0</v>
      </c>
      <c r="W174" s="96">
        <v>1924855.4696839801</v>
      </c>
      <c r="X174" s="96">
        <v>1842718.5897065499</v>
      </c>
      <c r="Y174" s="96">
        <v>692053.22088216001</v>
      </c>
      <c r="Z174" s="96">
        <v>570354.55945142999</v>
      </c>
      <c r="AA174" s="96">
        <v>121698.66143073</v>
      </c>
      <c r="AB174" s="96">
        <v>30588.092438489999</v>
      </c>
      <c r="AC174" s="96">
        <v>608498.36249130999</v>
      </c>
      <c r="AD174" s="96">
        <v>201132.68470924001</v>
      </c>
      <c r="AE174" s="96">
        <v>405490.18466502998</v>
      </c>
      <c r="AF174" s="96">
        <v>1875.49311704</v>
      </c>
      <c r="AG174" s="96">
        <v>0</v>
      </c>
      <c r="AH174" s="96">
        <v>511578.91389458999</v>
      </c>
      <c r="AI174" s="96">
        <v>445057.73688131</v>
      </c>
      <c r="AJ174" s="96">
        <v>66521.177013280001</v>
      </c>
      <c r="AK174" s="96">
        <v>82136.879977429999</v>
      </c>
      <c r="AL174" s="96">
        <v>7954.9677647199996</v>
      </c>
      <c r="AM174" s="96">
        <v>74181.912212709998</v>
      </c>
      <c r="AN174" s="96">
        <v>3309.4503304700002</v>
      </c>
      <c r="AO174" s="96">
        <v>69284.246805899995</v>
      </c>
      <c r="AP174" s="96">
        <v>0</v>
      </c>
      <c r="AQ174" s="96">
        <v>1588.21507634</v>
      </c>
      <c r="AR174" s="96">
        <v>0</v>
      </c>
      <c r="AS174" s="96">
        <v>0</v>
      </c>
      <c r="AT174" s="96">
        <v>-46704.343311910001</v>
      </c>
      <c r="AU174" s="96">
        <v>-476146.37722907</v>
      </c>
      <c r="AV174" s="96">
        <v>-558283.25720650004</v>
      </c>
      <c r="AW174" s="96">
        <v>-1.5472236399999999</v>
      </c>
      <c r="AX174" s="96">
        <v>0</v>
      </c>
      <c r="AY174" s="96">
        <v>558283.32752846996</v>
      </c>
      <c r="AZ174" s="96">
        <v>570045.09276269004</v>
      </c>
      <c r="BA174" s="96">
        <v>-11761.76523422</v>
      </c>
      <c r="BB174" s="96">
        <v>360829.06360356545</v>
      </c>
      <c r="BC174" s="96">
        <v>5098335</v>
      </c>
      <c r="BE174" s="26"/>
      <c r="BI174">
        <v>2020</v>
      </c>
      <c r="BJ174">
        <v>3</v>
      </c>
      <c r="BK174" t="s">
        <v>669</v>
      </c>
      <c r="BL174" s="3">
        <v>43891</v>
      </c>
      <c r="BM174" s="96">
        <v>539168.11247748008</v>
      </c>
      <c r="BN174" s="96">
        <v>539168.11247748008</v>
      </c>
      <c r="BO174" s="96">
        <v>496420.46983691992</v>
      </c>
      <c r="BP174" s="96">
        <v>76086.681686730008</v>
      </c>
      <c r="BQ174" s="96">
        <v>11098.457955149999</v>
      </c>
      <c r="BR174" s="96">
        <v>436.10539509</v>
      </c>
      <c r="BS174" s="96">
        <v>51060.868050279998</v>
      </c>
      <c r="BT174" s="96">
        <v>13491.250286210001</v>
      </c>
      <c r="BU174" s="96">
        <v>247211.53329942003</v>
      </c>
      <c r="BV174" s="96">
        <v>95823.686665419984</v>
      </c>
      <c r="BW174" s="96">
        <v>829.41138500000011</v>
      </c>
      <c r="BX174" s="96">
        <v>76469.15680035</v>
      </c>
      <c r="BY174" s="96">
        <v>42747.642640560007</v>
      </c>
      <c r="BZ174" s="96">
        <v>5759.3679025100009</v>
      </c>
      <c r="CA174" s="96">
        <v>15097.927783319999</v>
      </c>
      <c r="CB174" s="96">
        <v>21890.346954730001</v>
      </c>
      <c r="CC174" s="96">
        <v>0</v>
      </c>
      <c r="CD174" s="96">
        <v>735969.63077844004</v>
      </c>
      <c r="CE174" s="96">
        <v>679016.25080100982</v>
      </c>
      <c r="CF174" s="96">
        <v>183494.96197662002</v>
      </c>
      <c r="CG174" s="96">
        <v>147254.78578431997</v>
      </c>
      <c r="CH174" s="96">
        <v>36240.176192300001</v>
      </c>
      <c r="CI174" s="96">
        <v>18344.79243849</v>
      </c>
      <c r="CJ174" s="96">
        <v>230296.88249131001</v>
      </c>
      <c r="CK174" s="96">
        <v>69136.684709240013</v>
      </c>
      <c r="CL174" s="96">
        <v>160805.60466503</v>
      </c>
      <c r="CM174" s="96">
        <v>354.59311703999992</v>
      </c>
      <c r="CN174" s="96">
        <v>0</v>
      </c>
      <c r="CO174" s="96">
        <v>246879.61389459</v>
      </c>
      <c r="CP174" s="96">
        <v>215660.23688131</v>
      </c>
      <c r="CQ174" s="96">
        <v>31219.377013279998</v>
      </c>
      <c r="CR174" s="96">
        <v>56953.379977429999</v>
      </c>
      <c r="CS174" s="96">
        <v>4208.9677647199996</v>
      </c>
      <c r="CT174" s="96">
        <v>52744.412212709998</v>
      </c>
      <c r="CU174" s="96">
        <v>1106.65033047</v>
      </c>
      <c r="CV174" s="96">
        <v>50138.346805899993</v>
      </c>
      <c r="CW174" s="96">
        <v>0</v>
      </c>
      <c r="CX174" s="96">
        <v>1499.41507634</v>
      </c>
      <c r="CY174" s="96">
        <v>0</v>
      </c>
      <c r="CZ174" s="96">
        <v>0</v>
      </c>
      <c r="DA174" s="96">
        <v>50078.095593629994</v>
      </c>
      <c r="DB174" s="96">
        <v>-139848.13832352997</v>
      </c>
      <c r="DC174" s="96">
        <v>-196801.51830096002</v>
      </c>
      <c r="DD174" s="96">
        <v>-0.54541481999999997</v>
      </c>
      <c r="DE174" s="96">
        <v>0</v>
      </c>
      <c r="DF174" s="96">
        <v>196828.02752846997</v>
      </c>
      <c r="DG174" s="96">
        <v>202050.49276269006</v>
      </c>
      <c r="DH174" s="96">
        <v>-5222.4652342199997</v>
      </c>
    </row>
    <row r="175" spans="2:112" x14ac:dyDescent="0.25">
      <c r="B175">
        <v>2020</v>
      </c>
      <c r="C175">
        <v>4</v>
      </c>
      <c r="D175" t="s">
        <v>670</v>
      </c>
      <c r="E175" s="3">
        <v>43922</v>
      </c>
      <c r="F175" s="96">
        <v>1672912.6706890999</v>
      </c>
      <c r="G175" s="96">
        <v>1672912.6706890999</v>
      </c>
      <c r="H175" s="96">
        <v>1558792.85371702</v>
      </c>
      <c r="I175" s="96">
        <v>281565.93500177999</v>
      </c>
      <c r="J175" s="96">
        <v>41322.192370140001</v>
      </c>
      <c r="K175" s="96">
        <v>1831.9748668300001</v>
      </c>
      <c r="L175" s="96">
        <v>188500.16212413</v>
      </c>
      <c r="M175" s="96">
        <v>49911.605640679998</v>
      </c>
      <c r="N175" s="96">
        <v>601264.33558479999</v>
      </c>
      <c r="O175" s="96">
        <v>362769.69716307003</v>
      </c>
      <c r="P175" s="96">
        <v>2840.8571940000002</v>
      </c>
      <c r="Q175" s="96">
        <v>310352.02877337002</v>
      </c>
      <c r="R175" s="96">
        <v>114119.81697208001</v>
      </c>
      <c r="S175" s="96">
        <v>24819.483083319999</v>
      </c>
      <c r="T175" s="96">
        <v>26076.774868690001</v>
      </c>
      <c r="U175" s="96">
        <v>63223.559020070003</v>
      </c>
      <c r="V175" s="96">
        <v>0</v>
      </c>
      <c r="W175" s="96">
        <v>2459264.9413879602</v>
      </c>
      <c r="X175" s="96">
        <v>2354901.1193761299</v>
      </c>
      <c r="Y175" s="96">
        <v>872607.54513544997</v>
      </c>
      <c r="Z175" s="96">
        <v>719402.36194881995</v>
      </c>
      <c r="AA175" s="96">
        <v>153205.18318662999</v>
      </c>
      <c r="AB175" s="96">
        <v>48549.706560220002</v>
      </c>
      <c r="AC175" s="96">
        <v>816356.86396380002</v>
      </c>
      <c r="AD175" s="96">
        <v>276410.85978583002</v>
      </c>
      <c r="AE175" s="96">
        <v>537884.70456759003</v>
      </c>
      <c r="AF175" s="96">
        <v>2061.2996103800001</v>
      </c>
      <c r="AG175" s="96">
        <v>0</v>
      </c>
      <c r="AH175" s="96">
        <v>617387.00371665996</v>
      </c>
      <c r="AI175" s="96">
        <v>507896.22778880998</v>
      </c>
      <c r="AJ175" s="96">
        <v>109490.77592785</v>
      </c>
      <c r="AK175" s="96">
        <v>104363.82201182999</v>
      </c>
      <c r="AL175" s="96">
        <v>11921.524935580001</v>
      </c>
      <c r="AM175" s="96">
        <v>92442.297076250004</v>
      </c>
      <c r="AN175" s="96">
        <v>4410.2193734700004</v>
      </c>
      <c r="AO175" s="96">
        <v>83928.265916610006</v>
      </c>
      <c r="AP175" s="96">
        <v>0</v>
      </c>
      <c r="AQ175" s="96">
        <v>4103.8117861700002</v>
      </c>
      <c r="AR175" s="96">
        <v>0</v>
      </c>
      <c r="AS175" s="96">
        <v>0</v>
      </c>
      <c r="AT175" s="96">
        <v>-168965.2669822</v>
      </c>
      <c r="AU175" s="96">
        <v>-681988.44868703</v>
      </c>
      <c r="AV175" s="96">
        <v>-786352.27069886005</v>
      </c>
      <c r="AW175" s="96">
        <v>-2.1792930500000001</v>
      </c>
      <c r="AX175" s="96">
        <v>0</v>
      </c>
      <c r="AY175" s="96">
        <v>786352.30003704003</v>
      </c>
      <c r="AZ175" s="96">
        <v>517378.57967970002</v>
      </c>
      <c r="BA175" s="96">
        <v>268973.72035734</v>
      </c>
      <c r="BB175" s="96">
        <v>360829.06367221242</v>
      </c>
      <c r="BC175" s="96">
        <v>5101953</v>
      </c>
      <c r="BE175" s="26"/>
      <c r="BI175">
        <v>2020</v>
      </c>
      <c r="BJ175">
        <v>4</v>
      </c>
      <c r="BK175" t="s">
        <v>670</v>
      </c>
      <c r="BL175" s="3">
        <v>43922</v>
      </c>
      <c r="BM175" s="96">
        <v>306340.45821161987</v>
      </c>
      <c r="BN175" s="96">
        <v>306340.45821161987</v>
      </c>
      <c r="BO175" s="96">
        <v>267112.78388010012</v>
      </c>
      <c r="BP175" s="96">
        <v>39194.453315049992</v>
      </c>
      <c r="BQ175" s="96">
        <v>6178.8344149900004</v>
      </c>
      <c r="BR175" s="96">
        <v>494.36947174000011</v>
      </c>
      <c r="BS175" s="96">
        <v>28291.794073850004</v>
      </c>
      <c r="BT175" s="96">
        <v>4229.4553544699957</v>
      </c>
      <c r="BU175" s="96">
        <v>122021.80228537996</v>
      </c>
      <c r="BV175" s="96">
        <v>47325.910497650038</v>
      </c>
      <c r="BW175" s="96">
        <v>24.645809000000099</v>
      </c>
      <c r="BX175" s="96">
        <v>58545.97197302003</v>
      </c>
      <c r="BY175" s="96">
        <v>39227.67433152</v>
      </c>
      <c r="BZ175" s="96">
        <v>6226.5151808099981</v>
      </c>
      <c r="CA175" s="96">
        <v>5678.6470853700012</v>
      </c>
      <c r="CB175" s="96">
        <v>27322.512065340001</v>
      </c>
      <c r="CC175" s="96">
        <v>0</v>
      </c>
      <c r="CD175" s="96">
        <v>534409.47170398012</v>
      </c>
      <c r="CE175" s="96">
        <v>512182.52966958005</v>
      </c>
      <c r="CF175" s="96">
        <v>180554.32425328996</v>
      </c>
      <c r="CG175" s="96">
        <v>149047.80249738996</v>
      </c>
      <c r="CH175" s="96">
        <v>31506.521755899987</v>
      </c>
      <c r="CI175" s="96">
        <v>17961.614121730003</v>
      </c>
      <c r="CJ175" s="96">
        <v>207858.50147249002</v>
      </c>
      <c r="CK175" s="96">
        <v>75278.175076590007</v>
      </c>
      <c r="CL175" s="96">
        <v>132394.51990256005</v>
      </c>
      <c r="CM175" s="96">
        <v>185.80649334000009</v>
      </c>
      <c r="CN175" s="96">
        <v>0</v>
      </c>
      <c r="CO175" s="96">
        <v>105808.08982206997</v>
      </c>
      <c r="CP175" s="96">
        <v>62838.490907499974</v>
      </c>
      <c r="CQ175" s="96">
        <v>42969.59891457</v>
      </c>
      <c r="CR175" s="96">
        <v>22226.942034399995</v>
      </c>
      <c r="CS175" s="96">
        <v>3966.557170860001</v>
      </c>
      <c r="CT175" s="96">
        <v>18260.384863540006</v>
      </c>
      <c r="CU175" s="96">
        <v>1100.7690430000002</v>
      </c>
      <c r="CV175" s="96">
        <v>14644.019110710011</v>
      </c>
      <c r="CW175" s="96">
        <v>0</v>
      </c>
      <c r="CX175" s="96">
        <v>2515.5967098300002</v>
      </c>
      <c r="CY175" s="96">
        <v>0</v>
      </c>
      <c r="CZ175" s="96">
        <v>0</v>
      </c>
      <c r="DA175" s="96">
        <v>-122260.92367029001</v>
      </c>
      <c r="DB175" s="96">
        <v>-205842.07145796</v>
      </c>
      <c r="DC175" s="96">
        <v>-228069.01349236001</v>
      </c>
      <c r="DD175" s="96">
        <v>-0.63206941000000016</v>
      </c>
      <c r="DE175" s="96">
        <v>0</v>
      </c>
      <c r="DF175" s="96">
        <v>228068.97250857006</v>
      </c>
      <c r="DG175" s="96">
        <v>-52666.513082990015</v>
      </c>
      <c r="DH175" s="96">
        <v>280735.48559156002</v>
      </c>
    </row>
    <row r="176" spans="2:112" x14ac:dyDescent="0.25">
      <c r="B176">
        <v>2020</v>
      </c>
      <c r="C176">
        <v>5</v>
      </c>
      <c r="D176" t="s">
        <v>671</v>
      </c>
      <c r="E176" s="3">
        <v>43952</v>
      </c>
      <c r="F176" s="96">
        <v>1998855.8750372201</v>
      </c>
      <c r="G176" s="96">
        <v>1923855.8750372201</v>
      </c>
      <c r="H176" s="96">
        <v>1772648.65948064</v>
      </c>
      <c r="I176" s="96">
        <v>314428.24426518998</v>
      </c>
      <c r="J176" s="96">
        <v>46748.607115389997</v>
      </c>
      <c r="K176" s="96">
        <v>2243.5826439500001</v>
      </c>
      <c r="L176" s="96">
        <v>212109.55178052999</v>
      </c>
      <c r="M176" s="96">
        <v>53326.502725320002</v>
      </c>
      <c r="N176" s="96">
        <v>691678.64481238998</v>
      </c>
      <c r="O176" s="96">
        <v>412197.48331867001</v>
      </c>
      <c r="P176" s="96">
        <v>2884.3870099999999</v>
      </c>
      <c r="Q176" s="96">
        <v>351459.90007439</v>
      </c>
      <c r="R176" s="96">
        <v>151207.21555657999</v>
      </c>
      <c r="S176" s="96">
        <v>30690.185643680001</v>
      </c>
      <c r="T176" s="96">
        <v>27853.758021689999</v>
      </c>
      <c r="U176" s="96">
        <v>92663.271891209995</v>
      </c>
      <c r="V176" s="96">
        <v>75000</v>
      </c>
      <c r="W176" s="96">
        <v>3048274.9589616298</v>
      </c>
      <c r="X176" s="96">
        <v>2905215.9169330401</v>
      </c>
      <c r="Y176" s="96">
        <v>1051948.8833182901</v>
      </c>
      <c r="Z176" s="96">
        <v>865945.83322118002</v>
      </c>
      <c r="AA176" s="96">
        <v>186003.05009711001</v>
      </c>
      <c r="AB176" s="96">
        <v>67342.725210730001</v>
      </c>
      <c r="AC176" s="96">
        <v>1096635.6700184301</v>
      </c>
      <c r="AD176" s="96">
        <v>357238.45657687</v>
      </c>
      <c r="AE176" s="96">
        <v>705523.54669559002</v>
      </c>
      <c r="AF176" s="96">
        <v>2482.7917459700002</v>
      </c>
      <c r="AG176" s="96">
        <v>31390.875</v>
      </c>
      <c r="AH176" s="96">
        <v>689288.63838559005</v>
      </c>
      <c r="AI176" s="96">
        <v>579723.21574581997</v>
      </c>
      <c r="AJ176" s="96">
        <v>109565.42263977</v>
      </c>
      <c r="AK176" s="96">
        <v>143059.04202858999</v>
      </c>
      <c r="AL176" s="96">
        <v>15494.453375360001</v>
      </c>
      <c r="AM176" s="96">
        <v>127564.58865323001</v>
      </c>
      <c r="AN176" s="96">
        <v>5510.9884164699997</v>
      </c>
      <c r="AO176" s="96">
        <v>117798.36634372</v>
      </c>
      <c r="AP176" s="96">
        <v>0</v>
      </c>
      <c r="AQ176" s="96">
        <v>4255.2338930400001</v>
      </c>
      <c r="AR176" s="96">
        <v>0</v>
      </c>
      <c r="AS176" s="96">
        <v>0</v>
      </c>
      <c r="AT176" s="96">
        <v>-360130.44553882</v>
      </c>
      <c r="AU176" s="96">
        <v>-981360.04189581994</v>
      </c>
      <c r="AV176" s="96">
        <v>-1049419.0839244099</v>
      </c>
      <c r="AW176" s="96">
        <v>-2.9083552099999999</v>
      </c>
      <c r="AX176" s="96">
        <v>0</v>
      </c>
      <c r="AY176" s="96">
        <v>1049419.0942268299</v>
      </c>
      <c r="AZ176" s="96">
        <v>618952.37036407006</v>
      </c>
      <c r="BA176" s="96">
        <v>430466.72386276</v>
      </c>
      <c r="BB176" s="96">
        <v>360829.0625285795</v>
      </c>
      <c r="BC176" s="96">
        <v>5106391</v>
      </c>
      <c r="BE176" s="26"/>
      <c r="BI176">
        <v>2020</v>
      </c>
      <c r="BJ176">
        <v>5</v>
      </c>
      <c r="BK176" t="s">
        <v>671</v>
      </c>
      <c r="BL176" s="3">
        <v>43952</v>
      </c>
      <c r="BM176" s="96">
        <v>325943.20434812014</v>
      </c>
      <c r="BN176" s="96">
        <v>250943.20434812014</v>
      </c>
      <c r="BO176" s="96">
        <v>213855.80576361995</v>
      </c>
      <c r="BP176" s="96">
        <v>32862.309263409988</v>
      </c>
      <c r="BQ176" s="96">
        <v>5426.4147452499965</v>
      </c>
      <c r="BR176" s="96">
        <v>411.60777712000004</v>
      </c>
      <c r="BS176" s="96">
        <v>23609.389656399988</v>
      </c>
      <c r="BT176" s="96">
        <v>3414.8970846400043</v>
      </c>
      <c r="BU176" s="96">
        <v>90414.309227589983</v>
      </c>
      <c r="BV176" s="96">
        <v>49427.786155599984</v>
      </c>
      <c r="BW176" s="96">
        <v>43.529815999999755</v>
      </c>
      <c r="BX176" s="96">
        <v>41107.871301019972</v>
      </c>
      <c r="BY176" s="96">
        <v>37087.398584499984</v>
      </c>
      <c r="BZ176" s="96">
        <v>5870.7025603600014</v>
      </c>
      <c r="CA176" s="96">
        <v>1776.9831529999974</v>
      </c>
      <c r="CB176" s="96">
        <v>29439.712871139993</v>
      </c>
      <c r="CC176" s="96">
        <v>75000</v>
      </c>
      <c r="CD176" s="96">
        <v>589010.01757366955</v>
      </c>
      <c r="CE176" s="96">
        <v>550314.7975569102</v>
      </c>
      <c r="CF176" s="96">
        <v>179341.33818284015</v>
      </c>
      <c r="CG176" s="96">
        <v>146543.47127236007</v>
      </c>
      <c r="CH176" s="96">
        <v>32797.866910480021</v>
      </c>
      <c r="CI176" s="96">
        <v>18793.018650509999</v>
      </c>
      <c r="CJ176" s="96">
        <v>280278.80605463008</v>
      </c>
      <c r="CK176" s="96">
        <v>80827.596791039978</v>
      </c>
      <c r="CL176" s="96">
        <v>167638.84212799999</v>
      </c>
      <c r="CM176" s="96">
        <v>421.49213559000009</v>
      </c>
      <c r="CN176" s="96">
        <v>31390.875</v>
      </c>
      <c r="CO176" s="96">
        <v>71901.634668930084</v>
      </c>
      <c r="CP176" s="96">
        <v>71826.987957009987</v>
      </c>
      <c r="CQ176" s="96">
        <v>74.646711919995141</v>
      </c>
      <c r="CR176" s="96">
        <v>38695.220016759995</v>
      </c>
      <c r="CS176" s="96">
        <v>3572.9284397800002</v>
      </c>
      <c r="CT176" s="96">
        <v>35122.291576980002</v>
      </c>
      <c r="CU176" s="96">
        <v>1100.7690429999993</v>
      </c>
      <c r="CV176" s="96">
        <v>33870.100427109996</v>
      </c>
      <c r="CW176" s="96">
        <v>0</v>
      </c>
      <c r="CX176" s="96">
        <v>151.42210686999988</v>
      </c>
      <c r="CY176" s="96">
        <v>0</v>
      </c>
      <c r="CZ176" s="96">
        <v>0</v>
      </c>
      <c r="DA176" s="96">
        <v>-191165.17855662</v>
      </c>
      <c r="DB176" s="96">
        <v>-299371.59320878994</v>
      </c>
      <c r="DC176" s="96">
        <v>-263066.81322554988</v>
      </c>
      <c r="DD176" s="96">
        <v>-0.72906215999999979</v>
      </c>
      <c r="DE176" s="96">
        <v>0</v>
      </c>
      <c r="DF176" s="96">
        <v>263066.79418978991</v>
      </c>
      <c r="DG176" s="96">
        <v>101573.79068437003</v>
      </c>
      <c r="DH176" s="96">
        <v>161493.00350542</v>
      </c>
    </row>
    <row r="177" spans="2:112" x14ac:dyDescent="0.25">
      <c r="B177">
        <v>2020</v>
      </c>
      <c r="C177">
        <v>6</v>
      </c>
      <c r="D177" t="s">
        <v>672</v>
      </c>
      <c r="E177" s="3">
        <v>43983</v>
      </c>
      <c r="F177" s="96">
        <v>2310099.6901549501</v>
      </c>
      <c r="G177" s="96">
        <v>2235099.6901549501</v>
      </c>
      <c r="H177" s="96">
        <v>2041547.0754666501</v>
      </c>
      <c r="I177" s="96">
        <v>360569.84600711998</v>
      </c>
      <c r="J177" s="96">
        <v>54337.397928279999</v>
      </c>
      <c r="K177" s="96">
        <v>2672.1536394899999</v>
      </c>
      <c r="L177" s="96">
        <v>244812.28835039999</v>
      </c>
      <c r="M177" s="96">
        <v>58748.006088950002</v>
      </c>
      <c r="N177" s="96">
        <v>821030.48686356004</v>
      </c>
      <c r="O177" s="96">
        <v>468381.96951385</v>
      </c>
      <c r="P177" s="96">
        <v>3003.4772840000001</v>
      </c>
      <c r="Q177" s="96">
        <v>388561.29579811997</v>
      </c>
      <c r="R177" s="96">
        <v>193552.6146883</v>
      </c>
      <c r="S177" s="96">
        <v>36539.236991819998</v>
      </c>
      <c r="T177" s="96">
        <v>30041.697388550001</v>
      </c>
      <c r="U177" s="96">
        <v>126971.68030793</v>
      </c>
      <c r="V177" s="96">
        <v>75000</v>
      </c>
      <c r="W177" s="96">
        <v>3675810.1760444199</v>
      </c>
      <c r="X177" s="96">
        <v>3500657.5368381799</v>
      </c>
      <c r="Y177" s="96">
        <v>1231336.8534951501</v>
      </c>
      <c r="Z177" s="96">
        <v>1013044.22480731</v>
      </c>
      <c r="AA177" s="96">
        <v>218292.62868784001</v>
      </c>
      <c r="AB177" s="96">
        <v>85614.559362460001</v>
      </c>
      <c r="AC177" s="96">
        <v>1372243.36463162</v>
      </c>
      <c r="AD177" s="96">
        <v>440019.91794493998</v>
      </c>
      <c r="AE177" s="96">
        <v>860618.97388294002</v>
      </c>
      <c r="AF177" s="96">
        <v>3417.41030374</v>
      </c>
      <c r="AG177" s="96">
        <v>68187.0625</v>
      </c>
      <c r="AH177" s="96">
        <v>811462.75934895</v>
      </c>
      <c r="AI177" s="96">
        <v>700611.67970568</v>
      </c>
      <c r="AJ177" s="96">
        <v>110851.07964327</v>
      </c>
      <c r="AK177" s="96">
        <v>175152.63920624001</v>
      </c>
      <c r="AL177" s="96">
        <v>21381.823746009999</v>
      </c>
      <c r="AM177" s="96">
        <v>153770.81546022999</v>
      </c>
      <c r="AN177" s="96">
        <v>6611.75745947</v>
      </c>
      <c r="AO177" s="96">
        <v>140407.82489190999</v>
      </c>
      <c r="AP177" s="96">
        <v>0</v>
      </c>
      <c r="AQ177" s="96">
        <v>6751.2331088499996</v>
      </c>
      <c r="AR177" s="96">
        <v>0</v>
      </c>
      <c r="AS177" s="96">
        <v>0</v>
      </c>
      <c r="AT177" s="96">
        <v>-554247.72654051997</v>
      </c>
      <c r="AU177" s="96">
        <v>-1265557.84668323</v>
      </c>
      <c r="AV177" s="96">
        <v>-1365710.48588947</v>
      </c>
      <c r="AW177" s="96">
        <v>-3.78492374</v>
      </c>
      <c r="AX177" s="96">
        <v>0</v>
      </c>
      <c r="AY177" s="96">
        <v>1365710.4704034899</v>
      </c>
      <c r="AZ177" s="96">
        <v>904743.25670229003</v>
      </c>
      <c r="BA177" s="96">
        <v>460967.21370119997</v>
      </c>
      <c r="BB177" s="96">
        <v>360829.0628041742</v>
      </c>
      <c r="BC177" s="96">
        <v>5111152</v>
      </c>
      <c r="BE177" s="26"/>
      <c r="BI177">
        <v>2020</v>
      </c>
      <c r="BJ177">
        <v>6</v>
      </c>
      <c r="BK177" t="s">
        <v>672</v>
      </c>
      <c r="BL177" s="3">
        <v>43983</v>
      </c>
      <c r="BM177" s="96">
        <v>311243.81511773006</v>
      </c>
      <c r="BN177" s="96">
        <v>311243.81511773006</v>
      </c>
      <c r="BO177" s="96">
        <v>268898.41598601011</v>
      </c>
      <c r="BP177" s="96">
        <v>46141.601741930004</v>
      </c>
      <c r="BQ177" s="96">
        <v>7588.7908128900017</v>
      </c>
      <c r="BR177" s="96">
        <v>428.57099553999979</v>
      </c>
      <c r="BS177" s="96">
        <v>32702.736569870001</v>
      </c>
      <c r="BT177" s="96">
        <v>5421.5033636299995</v>
      </c>
      <c r="BU177" s="96">
        <v>129351.84205117007</v>
      </c>
      <c r="BV177" s="96">
        <v>56184.486195179983</v>
      </c>
      <c r="BW177" s="96">
        <v>119.09027400000014</v>
      </c>
      <c r="BX177" s="96">
        <v>37101.395723729976</v>
      </c>
      <c r="BY177" s="96">
        <v>42345.399131720013</v>
      </c>
      <c r="BZ177" s="96">
        <v>5849.0513481399976</v>
      </c>
      <c r="CA177" s="96">
        <v>2187.9393668600023</v>
      </c>
      <c r="CB177" s="96">
        <v>34308.408416720005</v>
      </c>
      <c r="CC177" s="96">
        <v>0</v>
      </c>
      <c r="CD177" s="96">
        <v>627535.2170827901</v>
      </c>
      <c r="CE177" s="96">
        <v>595441.61990513979</v>
      </c>
      <c r="CF177" s="96">
        <v>179387.97017685999</v>
      </c>
      <c r="CG177" s="96">
        <v>147098.39158613002</v>
      </c>
      <c r="CH177" s="96">
        <v>32289.578590730001</v>
      </c>
      <c r="CI177" s="96">
        <v>18271.83415173</v>
      </c>
      <c r="CJ177" s="96">
        <v>275607.6946131899</v>
      </c>
      <c r="CK177" s="96">
        <v>82781.461368069984</v>
      </c>
      <c r="CL177" s="96">
        <v>155095.42718735</v>
      </c>
      <c r="CM177" s="96">
        <v>934.61855776999982</v>
      </c>
      <c r="CN177" s="96">
        <v>36796.1875</v>
      </c>
      <c r="CO177" s="96">
        <v>122174.12096335995</v>
      </c>
      <c r="CP177" s="96">
        <v>120888.46395986003</v>
      </c>
      <c r="CQ177" s="96">
        <v>1285.6570035000041</v>
      </c>
      <c r="CR177" s="96">
        <v>32093.597177650023</v>
      </c>
      <c r="CS177" s="96">
        <v>5887.3703706499982</v>
      </c>
      <c r="CT177" s="96">
        <v>26206.226806999985</v>
      </c>
      <c r="CU177" s="96">
        <v>1100.7690430000002</v>
      </c>
      <c r="CV177" s="96">
        <v>22609.458548189985</v>
      </c>
      <c r="CW177" s="96">
        <v>0</v>
      </c>
      <c r="CX177" s="96">
        <v>2495.9992158099994</v>
      </c>
      <c r="CY177" s="96">
        <v>0</v>
      </c>
      <c r="CZ177" s="96">
        <v>0</v>
      </c>
      <c r="DA177" s="96">
        <v>-194117.28100169997</v>
      </c>
      <c r="DB177" s="96">
        <v>-284197.80478741007</v>
      </c>
      <c r="DC177" s="96">
        <v>-316291.40196506004</v>
      </c>
      <c r="DD177" s="96">
        <v>-0.87656853000000012</v>
      </c>
      <c r="DE177" s="96">
        <v>0</v>
      </c>
      <c r="DF177" s="96">
        <v>316291.37617665995</v>
      </c>
      <c r="DG177" s="96">
        <v>285790.88633821998</v>
      </c>
      <c r="DH177" s="96">
        <v>30500.489838439971</v>
      </c>
    </row>
    <row r="178" spans="2:112" x14ac:dyDescent="0.25">
      <c r="B178">
        <v>2020</v>
      </c>
      <c r="C178">
        <v>7</v>
      </c>
      <c r="D178" t="s">
        <v>673</v>
      </c>
      <c r="E178" s="3">
        <v>44013</v>
      </c>
      <c r="F178" s="96">
        <v>2632601.5028535598</v>
      </c>
      <c r="G178" s="96">
        <v>2557601.5028535598</v>
      </c>
      <c r="H178" s="96">
        <v>2334266.9161803499</v>
      </c>
      <c r="I178" s="96">
        <v>426081.95583877998</v>
      </c>
      <c r="J178" s="96">
        <v>64761.900940159998</v>
      </c>
      <c r="K178" s="96">
        <v>3094.9883381899999</v>
      </c>
      <c r="L178" s="96">
        <v>291634.35793743999</v>
      </c>
      <c r="M178" s="96">
        <v>66590.708622990001</v>
      </c>
      <c r="N178" s="96">
        <v>929969.70908366004</v>
      </c>
      <c r="O178" s="96">
        <v>544758.85517311003</v>
      </c>
      <c r="P178" s="96">
        <v>3700.6033969999999</v>
      </c>
      <c r="Q178" s="96">
        <v>429755.79268780001</v>
      </c>
      <c r="R178" s="96">
        <v>223334.58667321</v>
      </c>
      <c r="S178" s="96">
        <v>43286.229073670002</v>
      </c>
      <c r="T178" s="96">
        <v>32859.236901969998</v>
      </c>
      <c r="U178" s="96">
        <v>147189.12069757</v>
      </c>
      <c r="V178" s="96">
        <v>75000</v>
      </c>
      <c r="W178" s="96">
        <v>4263410.22292687</v>
      </c>
      <c r="X178" s="96">
        <v>4058409.37870652</v>
      </c>
      <c r="Y178" s="96">
        <v>1414121.94885986</v>
      </c>
      <c r="Z178" s="96">
        <v>1163728.9784965699</v>
      </c>
      <c r="AA178" s="96">
        <v>250392.97036328999</v>
      </c>
      <c r="AB178" s="96">
        <v>103081.69283019</v>
      </c>
      <c r="AC178" s="96">
        <v>1628724.7238215299</v>
      </c>
      <c r="AD178" s="96">
        <v>550616.71250113996</v>
      </c>
      <c r="AE178" s="96">
        <v>999348.05248185003</v>
      </c>
      <c r="AF178" s="96">
        <v>4259.1833385399996</v>
      </c>
      <c r="AG178" s="96">
        <v>74500.775500000003</v>
      </c>
      <c r="AH178" s="96">
        <v>912481.01319494005</v>
      </c>
      <c r="AI178" s="96">
        <v>781588.78777290997</v>
      </c>
      <c r="AJ178" s="96">
        <v>130892.22542202999</v>
      </c>
      <c r="AK178" s="96">
        <v>205000.84422035</v>
      </c>
      <c r="AL178" s="96">
        <v>25266.06098061</v>
      </c>
      <c r="AM178" s="96">
        <v>179734.78323974001</v>
      </c>
      <c r="AN178" s="96">
        <v>7418.4774704700003</v>
      </c>
      <c r="AO178" s="96">
        <v>165504.89526175999</v>
      </c>
      <c r="AP178" s="96">
        <v>0</v>
      </c>
      <c r="AQ178" s="96">
        <v>6811.4105075099997</v>
      </c>
      <c r="AR178" s="96">
        <v>0</v>
      </c>
      <c r="AS178" s="96">
        <v>0</v>
      </c>
      <c r="AT178" s="96">
        <v>-718327.70687837002</v>
      </c>
      <c r="AU178" s="96">
        <v>-1500807.8758529599</v>
      </c>
      <c r="AV178" s="96">
        <v>-1630808.72007331</v>
      </c>
      <c r="AW178" s="96">
        <v>-4.5196157599999998</v>
      </c>
      <c r="AX178" s="96">
        <v>0</v>
      </c>
      <c r="AY178" s="96">
        <v>1630808.7167771501</v>
      </c>
      <c r="AZ178" s="96">
        <v>1200341.9937771501</v>
      </c>
      <c r="BA178" s="96">
        <v>430466.723</v>
      </c>
      <c r="BB178" s="96">
        <v>360829.06306028768</v>
      </c>
      <c r="BC178" s="96">
        <v>5111152</v>
      </c>
      <c r="BE178" s="26"/>
      <c r="BI178">
        <v>2020</v>
      </c>
      <c r="BJ178">
        <v>7</v>
      </c>
      <c r="BK178" t="s">
        <v>673</v>
      </c>
      <c r="BL178" s="3">
        <v>44013</v>
      </c>
      <c r="BM178" s="96">
        <v>322501.81269860966</v>
      </c>
      <c r="BN178" s="96">
        <v>322501.81269860966</v>
      </c>
      <c r="BO178" s="96">
        <v>292719.84071369981</v>
      </c>
      <c r="BP178" s="96">
        <v>65512.109831659996</v>
      </c>
      <c r="BQ178" s="96">
        <v>10424.503011879999</v>
      </c>
      <c r="BR178" s="96">
        <v>422.83469869999999</v>
      </c>
      <c r="BS178" s="96">
        <v>46822.069587039994</v>
      </c>
      <c r="BT178" s="96">
        <v>7842.7025340399996</v>
      </c>
      <c r="BU178" s="96">
        <v>108939.2222201</v>
      </c>
      <c r="BV178" s="96">
        <v>76376.885659260035</v>
      </c>
      <c r="BW178" s="96">
        <v>697.1261129999998</v>
      </c>
      <c r="BX178" s="96">
        <v>41194.496889680042</v>
      </c>
      <c r="BY178" s="96">
        <v>29781.971984909993</v>
      </c>
      <c r="BZ178" s="96">
        <v>6746.9920818500032</v>
      </c>
      <c r="CA178" s="96">
        <v>2817.5395134199971</v>
      </c>
      <c r="CB178" s="96">
        <v>20217.440389640004</v>
      </c>
      <c r="CC178" s="96">
        <v>0</v>
      </c>
      <c r="CD178" s="96">
        <v>587600.04688245011</v>
      </c>
      <c r="CE178" s="96">
        <v>557751.84186834004</v>
      </c>
      <c r="CF178" s="96">
        <v>182785.09536470985</v>
      </c>
      <c r="CG178" s="96">
        <v>150684.75368925987</v>
      </c>
      <c r="CH178" s="96">
        <v>32100.341675449978</v>
      </c>
      <c r="CI178" s="96">
        <v>17467.133467730004</v>
      </c>
      <c r="CJ178" s="96">
        <v>256481.35918990988</v>
      </c>
      <c r="CK178" s="96">
        <v>110596.79455619998</v>
      </c>
      <c r="CL178" s="96">
        <v>138729.07859891001</v>
      </c>
      <c r="CM178" s="96">
        <v>841.77303479999955</v>
      </c>
      <c r="CN178" s="96">
        <v>6313.7130000000034</v>
      </c>
      <c r="CO178" s="96">
        <v>101018.25384599005</v>
      </c>
      <c r="CP178" s="96">
        <v>80977.108067229972</v>
      </c>
      <c r="CQ178" s="96">
        <v>20041.145778759994</v>
      </c>
      <c r="CR178" s="96">
        <v>29848.20501410999</v>
      </c>
      <c r="CS178" s="96">
        <v>3884.2372346000011</v>
      </c>
      <c r="CT178" s="96">
        <v>25963.967779510014</v>
      </c>
      <c r="CU178" s="96">
        <v>806.72001100000034</v>
      </c>
      <c r="CV178" s="96">
        <v>25097.07036985</v>
      </c>
      <c r="CW178" s="96">
        <v>0</v>
      </c>
      <c r="CX178" s="96">
        <v>60.177398660000108</v>
      </c>
      <c r="CY178" s="96">
        <v>0</v>
      </c>
      <c r="CZ178" s="96">
        <v>0</v>
      </c>
      <c r="DA178" s="96">
        <v>-164079.98033785005</v>
      </c>
      <c r="DB178" s="96">
        <v>-235250.02916972991</v>
      </c>
      <c r="DC178" s="96">
        <v>-265098.23418383999</v>
      </c>
      <c r="DD178" s="96">
        <v>-0.73469201999999978</v>
      </c>
      <c r="DE178" s="96">
        <v>0</v>
      </c>
      <c r="DF178" s="96">
        <v>265098.24637366016</v>
      </c>
      <c r="DG178" s="96">
        <v>295598.73707486002</v>
      </c>
      <c r="DH178" s="96">
        <v>-30500.490701199975</v>
      </c>
    </row>
    <row r="179" spans="2:112" x14ac:dyDescent="0.25">
      <c r="B179">
        <v>2020</v>
      </c>
      <c r="C179">
        <v>8</v>
      </c>
      <c r="D179" t="s">
        <v>674</v>
      </c>
      <c r="E179" s="3">
        <v>44044</v>
      </c>
      <c r="F179" s="96">
        <v>2943650.9816862298</v>
      </c>
      <c r="G179" s="96">
        <v>2868650.9816862298</v>
      </c>
      <c r="H179" s="96">
        <v>2629853.8751520799</v>
      </c>
      <c r="I179" s="96">
        <v>495028.10566254001</v>
      </c>
      <c r="J179" s="96">
        <v>75778.103439019993</v>
      </c>
      <c r="K179" s="96">
        <v>3520.0237669399999</v>
      </c>
      <c r="L179" s="96">
        <v>340370.30643828999</v>
      </c>
      <c r="M179" s="96">
        <v>75359.672018290003</v>
      </c>
      <c r="N179" s="96">
        <v>1020068.94557187</v>
      </c>
      <c r="O179" s="96">
        <v>624119.45870194002</v>
      </c>
      <c r="P179" s="96">
        <v>4524.9492520000003</v>
      </c>
      <c r="Q179" s="96">
        <v>486112.41596373002</v>
      </c>
      <c r="R179" s="96">
        <v>238797.10653414999</v>
      </c>
      <c r="S179" s="96">
        <v>50442.863960850002</v>
      </c>
      <c r="T179" s="96">
        <v>35095.328107859998</v>
      </c>
      <c r="U179" s="96">
        <v>153258.91446544</v>
      </c>
      <c r="V179" s="96">
        <v>75000</v>
      </c>
      <c r="W179" s="96">
        <v>4950713.7310731197</v>
      </c>
      <c r="X179" s="96">
        <v>4726485.8704596302</v>
      </c>
      <c r="Y179" s="96">
        <v>1593987.1256415399</v>
      </c>
      <c r="Z179" s="96">
        <v>1310757.5188406899</v>
      </c>
      <c r="AA179" s="96">
        <v>283229.60680085002</v>
      </c>
      <c r="AB179" s="96">
        <v>122746.21689891</v>
      </c>
      <c r="AC179" s="96">
        <v>1872895.7891100401</v>
      </c>
      <c r="AD179" s="96">
        <v>652076.15703263006</v>
      </c>
      <c r="AE179" s="96">
        <v>1141757.1977391499</v>
      </c>
      <c r="AF179" s="96">
        <v>4575.3463382600003</v>
      </c>
      <c r="AG179" s="96">
        <v>74487.088000000003</v>
      </c>
      <c r="AH179" s="96">
        <v>1136856.7388091399</v>
      </c>
      <c r="AI179" s="96">
        <v>980656.54933287005</v>
      </c>
      <c r="AJ179" s="96">
        <v>156200.18947627</v>
      </c>
      <c r="AK179" s="96">
        <v>223365.68935773001</v>
      </c>
      <c r="AL179" s="96">
        <v>30108.493520470001</v>
      </c>
      <c r="AM179" s="96">
        <v>193257.19583725999</v>
      </c>
      <c r="AN179" s="96">
        <v>8593.8813564400007</v>
      </c>
      <c r="AO179" s="96">
        <v>174003.07549255999</v>
      </c>
      <c r="AP179" s="96">
        <v>0</v>
      </c>
      <c r="AQ179" s="96">
        <v>10660.23898826</v>
      </c>
      <c r="AR179" s="96">
        <v>0</v>
      </c>
      <c r="AS179" s="96">
        <v>862.17125576000001</v>
      </c>
      <c r="AT179" s="96">
        <v>-870206.01057775004</v>
      </c>
      <c r="AU179" s="96">
        <v>-1857834.8887734001</v>
      </c>
      <c r="AV179" s="96">
        <v>-2007062.7493868901</v>
      </c>
      <c r="AW179" s="96">
        <v>-5.5623644399999996</v>
      </c>
      <c r="AX179" s="96">
        <v>0</v>
      </c>
      <c r="AY179" s="96">
        <v>2007062.7</v>
      </c>
      <c r="AZ179" s="96">
        <v>1605719.7</v>
      </c>
      <c r="BA179" s="96">
        <v>401343</v>
      </c>
      <c r="BB179" s="96">
        <v>360829.06307859439</v>
      </c>
      <c r="BC179" s="96">
        <v>5119089</v>
      </c>
      <c r="BE179" s="26"/>
      <c r="BI179">
        <v>2020</v>
      </c>
      <c r="BJ179">
        <v>8</v>
      </c>
      <c r="BK179" t="s">
        <v>674</v>
      </c>
      <c r="BL179" s="3">
        <v>44044</v>
      </c>
      <c r="BM179" s="96">
        <v>311049.47883267002</v>
      </c>
      <c r="BN179" s="96">
        <v>311049.47883267002</v>
      </c>
      <c r="BO179" s="96">
        <v>295586.95897172997</v>
      </c>
      <c r="BP179" s="96">
        <v>68946.149823760032</v>
      </c>
      <c r="BQ179" s="96">
        <v>11016.202498859995</v>
      </c>
      <c r="BR179" s="96">
        <v>425.03542874999994</v>
      </c>
      <c r="BS179" s="96">
        <v>48735.948500850005</v>
      </c>
      <c r="BT179" s="96">
        <v>8768.9633953000011</v>
      </c>
      <c r="BU179" s="96">
        <v>90099.236488209921</v>
      </c>
      <c r="BV179" s="96">
        <v>79360.60352882999</v>
      </c>
      <c r="BW179" s="96">
        <v>824.34585500000048</v>
      </c>
      <c r="BX179" s="96">
        <v>56356.623275930004</v>
      </c>
      <c r="BY179" s="96">
        <v>15462.519860939996</v>
      </c>
      <c r="BZ179" s="96">
        <v>7156.6348871800001</v>
      </c>
      <c r="CA179" s="96">
        <v>2236.0912058899994</v>
      </c>
      <c r="CB179" s="96">
        <v>6069.7937678699964</v>
      </c>
      <c r="CC179" s="96">
        <v>0</v>
      </c>
      <c r="CD179" s="96">
        <v>687303.50814624969</v>
      </c>
      <c r="CE179" s="96">
        <v>668076.4917531102</v>
      </c>
      <c r="CF179" s="96">
        <v>179865.17678167997</v>
      </c>
      <c r="CG179" s="96">
        <v>147028.54034412</v>
      </c>
      <c r="CH179" s="96">
        <v>32836.636437560024</v>
      </c>
      <c r="CI179" s="96">
        <v>19664.524068719998</v>
      </c>
      <c r="CJ179" s="96">
        <v>244171.06528851017</v>
      </c>
      <c r="CK179" s="96">
        <v>101459.44453149009</v>
      </c>
      <c r="CL179" s="96">
        <v>142409.14525729988</v>
      </c>
      <c r="CM179" s="96">
        <v>316.1629997200007</v>
      </c>
      <c r="CN179" s="96">
        <v>-13.6875</v>
      </c>
      <c r="CO179" s="96">
        <v>224375.72561419988</v>
      </c>
      <c r="CP179" s="96">
        <v>199067.76155996008</v>
      </c>
      <c r="CQ179" s="96">
        <v>25307.964054240001</v>
      </c>
      <c r="CR179" s="96">
        <v>18364.845137380005</v>
      </c>
      <c r="CS179" s="96">
        <v>4842.4325398600013</v>
      </c>
      <c r="CT179" s="96">
        <v>13522.412597519986</v>
      </c>
      <c r="CU179" s="96">
        <v>1175.4038859700004</v>
      </c>
      <c r="CV179" s="96">
        <v>8498.1802308000042</v>
      </c>
      <c r="CW179" s="96">
        <v>0</v>
      </c>
      <c r="CX179" s="96">
        <v>3848.8284807500004</v>
      </c>
      <c r="CY179" s="96">
        <v>0</v>
      </c>
      <c r="CZ179" s="96">
        <v>862.17125576000001</v>
      </c>
      <c r="DA179" s="96">
        <v>-151878.30369938002</v>
      </c>
      <c r="DB179" s="96">
        <v>-357027.01292044017</v>
      </c>
      <c r="DC179" s="96">
        <v>-376254.02931358013</v>
      </c>
      <c r="DD179" s="96">
        <v>-1.0427486799999999</v>
      </c>
      <c r="DE179" s="96">
        <v>0</v>
      </c>
      <c r="DF179" s="96">
        <v>376253.9832228499</v>
      </c>
      <c r="DG179" s="96">
        <v>405377.7062228499</v>
      </c>
      <c r="DH179" s="96">
        <v>-29123.722999999998</v>
      </c>
    </row>
    <row r="180" spans="2:112" x14ac:dyDescent="0.25">
      <c r="B180">
        <v>2020</v>
      </c>
      <c r="C180">
        <v>9</v>
      </c>
      <c r="D180" t="s">
        <v>675</v>
      </c>
      <c r="E180" s="3">
        <v>44075</v>
      </c>
      <c r="F180" s="96">
        <v>3368516.5796564301</v>
      </c>
      <c r="G180" s="96">
        <v>3293516.5796564301</v>
      </c>
      <c r="H180" s="96">
        <v>3030142.8310415898</v>
      </c>
      <c r="I180" s="96">
        <v>571446.32048189</v>
      </c>
      <c r="J180" s="96">
        <v>89319.070977369993</v>
      </c>
      <c r="K180" s="96">
        <v>3969.0062997300001</v>
      </c>
      <c r="L180" s="96">
        <v>392521.98618179001</v>
      </c>
      <c r="M180" s="96">
        <v>85636.257022999998</v>
      </c>
      <c r="N180" s="96">
        <v>1209900.8323228499</v>
      </c>
      <c r="O180" s="96">
        <v>707543.71981415001</v>
      </c>
      <c r="P180" s="96">
        <v>5218.026597</v>
      </c>
      <c r="Q180" s="96">
        <v>536033.93182569998</v>
      </c>
      <c r="R180" s="96">
        <v>263373.74861483998</v>
      </c>
      <c r="S180" s="96">
        <v>57367.055254760002</v>
      </c>
      <c r="T180" s="96">
        <v>39175.935532379997</v>
      </c>
      <c r="U180" s="96">
        <v>166830.7578277</v>
      </c>
      <c r="V180" s="96">
        <v>75000</v>
      </c>
      <c r="W180" s="96">
        <v>5695644.5520331198</v>
      </c>
      <c r="X180" s="96">
        <v>5415667.7010797895</v>
      </c>
      <c r="Y180" s="96">
        <v>1776179.0803084399</v>
      </c>
      <c r="Z180" s="96">
        <v>1460120.7548559201</v>
      </c>
      <c r="AA180" s="96">
        <v>316058.32545251999</v>
      </c>
      <c r="AB180" s="96">
        <v>148835.97452799001</v>
      </c>
      <c r="AC180" s="96">
        <v>2091799.9337317699</v>
      </c>
      <c r="AD180" s="96">
        <v>729392.42906783998</v>
      </c>
      <c r="AE180" s="96">
        <v>1282973.9717403699</v>
      </c>
      <c r="AF180" s="96">
        <v>4951.14797017</v>
      </c>
      <c r="AG180" s="96">
        <v>74482.384953390007</v>
      </c>
      <c r="AH180" s="96">
        <v>1398852.71251159</v>
      </c>
      <c r="AI180" s="96">
        <v>1183560.25608877</v>
      </c>
      <c r="AJ180" s="96">
        <v>215292.45642281999</v>
      </c>
      <c r="AK180" s="96">
        <v>279114.67969756998</v>
      </c>
      <c r="AL180" s="96">
        <v>35539.642703500002</v>
      </c>
      <c r="AM180" s="96">
        <v>243575.03699406999</v>
      </c>
      <c r="AN180" s="96">
        <v>8593.8813564400007</v>
      </c>
      <c r="AO180" s="96">
        <v>222903.36737126001</v>
      </c>
      <c r="AP180" s="96">
        <v>0</v>
      </c>
      <c r="AQ180" s="96">
        <v>12077.78826637</v>
      </c>
      <c r="AR180" s="96">
        <v>0</v>
      </c>
      <c r="AS180" s="96">
        <v>862.17125576000001</v>
      </c>
      <c r="AT180" s="96">
        <v>-928275.25986510003</v>
      </c>
      <c r="AU180" s="96">
        <v>-2122151.12142336</v>
      </c>
      <c r="AV180" s="96">
        <v>-2327127.9723766898</v>
      </c>
      <c r="AW180" s="96">
        <v>-6.4493917200000004</v>
      </c>
      <c r="AX180" s="96">
        <v>0</v>
      </c>
      <c r="AY180" s="96">
        <v>2327127.9792405898</v>
      </c>
      <c r="AZ180" s="96">
        <v>1619812.1915814499</v>
      </c>
      <c r="BA180" s="96">
        <v>707315.78765913995</v>
      </c>
      <c r="BB180" s="96">
        <v>360829.06317507563</v>
      </c>
      <c r="BC180" s="96">
        <v>5119089</v>
      </c>
      <c r="BE180" s="26"/>
      <c r="BI180">
        <v>2020</v>
      </c>
      <c r="BJ180">
        <v>9</v>
      </c>
      <c r="BK180" t="s">
        <v>675</v>
      </c>
      <c r="BL180" s="3">
        <v>44075</v>
      </c>
      <c r="BM180" s="96">
        <v>424865.59797020024</v>
      </c>
      <c r="BN180" s="96">
        <v>424865.59797020024</v>
      </c>
      <c r="BO180" s="96">
        <v>400288.95588950999</v>
      </c>
      <c r="BP180" s="96">
        <v>76418.214819349989</v>
      </c>
      <c r="BQ180" s="96">
        <v>13540.96753835</v>
      </c>
      <c r="BR180" s="96">
        <v>448.98253279000028</v>
      </c>
      <c r="BS180" s="96">
        <v>52151.679743500019</v>
      </c>
      <c r="BT180" s="96">
        <v>10276.585004709996</v>
      </c>
      <c r="BU180" s="96">
        <v>189831.88675097993</v>
      </c>
      <c r="BV180" s="96">
        <v>83424.261112209992</v>
      </c>
      <c r="BW180" s="96">
        <v>693.0773449999997</v>
      </c>
      <c r="BX180" s="96">
        <v>49921.515861969965</v>
      </c>
      <c r="BY180" s="96">
        <v>24576.642080689984</v>
      </c>
      <c r="BZ180" s="96">
        <v>6924.1912939100002</v>
      </c>
      <c r="CA180" s="96">
        <v>4080.6074245199998</v>
      </c>
      <c r="CB180" s="96">
        <v>13571.843362259999</v>
      </c>
      <c r="CC180" s="96">
        <v>0</v>
      </c>
      <c r="CD180" s="96">
        <v>744930.82096000016</v>
      </c>
      <c r="CE180" s="96">
        <v>689181.8306201594</v>
      </c>
      <c r="CF180" s="96">
        <v>182191.95466689998</v>
      </c>
      <c r="CG180" s="96">
        <v>149363.23601523018</v>
      </c>
      <c r="CH180" s="96">
        <v>32828.718651669973</v>
      </c>
      <c r="CI180" s="96">
        <v>26089.757629080006</v>
      </c>
      <c r="CJ180" s="96">
        <v>218904.14462172985</v>
      </c>
      <c r="CK180" s="96">
        <v>77316.272035209928</v>
      </c>
      <c r="CL180" s="96">
        <v>141216.77400122001</v>
      </c>
      <c r="CM180" s="96">
        <v>375.80163190999974</v>
      </c>
      <c r="CN180" s="96">
        <v>-4.703046609996818</v>
      </c>
      <c r="CO180" s="96">
        <v>261995.97370245005</v>
      </c>
      <c r="CP180" s="96">
        <v>202903.70675589994</v>
      </c>
      <c r="CQ180" s="96">
        <v>59092.266946549993</v>
      </c>
      <c r="CR180" s="96">
        <v>55748.990339839977</v>
      </c>
      <c r="CS180" s="96">
        <v>5431.1491830300001</v>
      </c>
      <c r="CT180" s="96">
        <v>50317.841156809998</v>
      </c>
      <c r="CU180" s="96">
        <v>0</v>
      </c>
      <c r="CV180" s="96">
        <v>48900.291878700024</v>
      </c>
      <c r="CW180" s="96">
        <v>0</v>
      </c>
      <c r="CX180" s="96">
        <v>1417.5492781100002</v>
      </c>
      <c r="CY180" s="96">
        <v>0</v>
      </c>
      <c r="CZ180" s="96">
        <v>0</v>
      </c>
      <c r="DA180" s="96">
        <v>-58069.249287349987</v>
      </c>
      <c r="DB180" s="96">
        <v>-264316.23264995986</v>
      </c>
      <c r="DC180" s="96">
        <v>-320065.22298979969</v>
      </c>
      <c r="DD180" s="96">
        <v>-0.88702728000000075</v>
      </c>
      <c r="DE180" s="96">
        <v>0</v>
      </c>
      <c r="DF180" s="96">
        <v>320065.27924058982</v>
      </c>
      <c r="DG180" s="96">
        <v>14092.491581449984</v>
      </c>
      <c r="DH180" s="96">
        <v>305972.78765913995</v>
      </c>
    </row>
    <row r="181" spans="2:112" x14ac:dyDescent="0.25">
      <c r="B181">
        <v>2020</v>
      </c>
      <c r="C181">
        <v>10</v>
      </c>
      <c r="D181" t="s">
        <v>676</v>
      </c>
      <c r="E181" s="3">
        <v>44105</v>
      </c>
      <c r="F181" s="96">
        <v>3736356.9831871698</v>
      </c>
      <c r="G181" s="96">
        <v>3661356.9831871698</v>
      </c>
      <c r="H181" s="96">
        <v>3377098.7732409299</v>
      </c>
      <c r="I181" s="96">
        <v>657626.66399599996</v>
      </c>
      <c r="J181" s="96">
        <v>102413.07731820999</v>
      </c>
      <c r="K181" s="96">
        <v>4469.7881710600004</v>
      </c>
      <c r="L181" s="96">
        <v>451612.90965148999</v>
      </c>
      <c r="M181" s="96">
        <v>99130.888855240002</v>
      </c>
      <c r="N181" s="96">
        <v>1337428.8370802</v>
      </c>
      <c r="O181" s="96">
        <v>794602.88561028999</v>
      </c>
      <c r="P181" s="96">
        <v>6046.8736779999999</v>
      </c>
      <c r="Q181" s="96">
        <v>581393.51287643996</v>
      </c>
      <c r="R181" s="96">
        <v>284258.20994624001</v>
      </c>
      <c r="S181" s="96">
        <v>64185.818335739998</v>
      </c>
      <c r="T181" s="96">
        <v>45285.49650691</v>
      </c>
      <c r="U181" s="96">
        <v>174786.89510359001</v>
      </c>
      <c r="V181" s="96">
        <v>75000</v>
      </c>
      <c r="W181" s="96">
        <v>6235022.8012693003</v>
      </c>
      <c r="X181" s="96">
        <v>5929070.9868430402</v>
      </c>
      <c r="Y181" s="96">
        <v>1955539.88160662</v>
      </c>
      <c r="Z181" s="96">
        <v>1608388.5771649799</v>
      </c>
      <c r="AA181" s="96">
        <v>347151.30444163998</v>
      </c>
      <c r="AB181" s="96">
        <v>171941.53171327</v>
      </c>
      <c r="AC181" s="96">
        <v>2331249.57858</v>
      </c>
      <c r="AD181" s="96">
        <v>804644.20318869001</v>
      </c>
      <c r="AE181" s="96">
        <v>1446215.1484914101</v>
      </c>
      <c r="AF181" s="96">
        <v>5884.0919465099996</v>
      </c>
      <c r="AG181" s="96">
        <v>74506.134953390007</v>
      </c>
      <c r="AH181" s="96">
        <v>1470339.9949431501</v>
      </c>
      <c r="AI181" s="96">
        <v>1234088.09587573</v>
      </c>
      <c r="AJ181" s="96">
        <v>236251.89906741999</v>
      </c>
      <c r="AK181" s="96">
        <v>305089.6431705</v>
      </c>
      <c r="AL181" s="96">
        <v>42595.026209479998</v>
      </c>
      <c r="AM181" s="96">
        <v>262494.61696101999</v>
      </c>
      <c r="AN181" s="96">
        <v>8678.3879389899994</v>
      </c>
      <c r="AO181" s="96">
        <v>236780.06329409001</v>
      </c>
      <c r="AP181" s="96">
        <v>0</v>
      </c>
      <c r="AQ181" s="96">
        <v>17036.165727939999</v>
      </c>
      <c r="AR181" s="96">
        <v>0</v>
      </c>
      <c r="AS181" s="96">
        <v>862.17125576000001</v>
      </c>
      <c r="AT181" s="96">
        <v>-1028325.82313898</v>
      </c>
      <c r="AU181" s="96">
        <v>-2267714.00365587</v>
      </c>
      <c r="AV181" s="96">
        <v>-2498665.81808213</v>
      </c>
      <c r="AW181" s="96">
        <v>-6.9247909200000004</v>
      </c>
      <c r="AX181" s="96">
        <v>0</v>
      </c>
      <c r="AY181" s="96">
        <v>2498665.8125980902</v>
      </c>
      <c r="AZ181" s="96">
        <v>1799225.67581761</v>
      </c>
      <c r="BA181" s="96">
        <v>699440.13678048004</v>
      </c>
      <c r="BB181" s="96">
        <v>360829.06284802745</v>
      </c>
      <c r="BC181" s="96">
        <v>5119089</v>
      </c>
      <c r="BE181" s="26"/>
      <c r="BI181">
        <v>2020</v>
      </c>
      <c r="BJ181">
        <v>10</v>
      </c>
      <c r="BK181" t="s">
        <v>676</v>
      </c>
      <c r="BL181" s="3">
        <v>44105</v>
      </c>
      <c r="BM181" s="96">
        <v>367840.40353073971</v>
      </c>
      <c r="BN181" s="96">
        <v>367840.40353073971</v>
      </c>
      <c r="BO181" s="96">
        <v>346955.94219934009</v>
      </c>
      <c r="BP181" s="96">
        <v>86180.343514109962</v>
      </c>
      <c r="BQ181" s="96">
        <v>13094.006340840002</v>
      </c>
      <c r="BR181" s="96">
        <v>500.78187133000029</v>
      </c>
      <c r="BS181" s="96">
        <v>59090.923469699977</v>
      </c>
      <c r="BT181" s="96">
        <v>13494.631832240004</v>
      </c>
      <c r="BU181" s="96">
        <v>127528.00475735008</v>
      </c>
      <c r="BV181" s="96">
        <v>87059.165796139976</v>
      </c>
      <c r="BW181" s="96">
        <v>828.84708099999989</v>
      </c>
      <c r="BX181" s="96">
        <v>45359.581050739973</v>
      </c>
      <c r="BY181" s="96">
        <v>20884.461331400031</v>
      </c>
      <c r="BZ181" s="96">
        <v>6818.7630809799957</v>
      </c>
      <c r="CA181" s="96">
        <v>6109.5609745300026</v>
      </c>
      <c r="CB181" s="96">
        <v>7956.1372758900106</v>
      </c>
      <c r="CC181" s="96">
        <v>0</v>
      </c>
      <c r="CD181" s="96">
        <v>539378.24923618045</v>
      </c>
      <c r="CE181" s="96">
        <v>513403.28576325066</v>
      </c>
      <c r="CF181" s="96">
        <v>179360.80129818013</v>
      </c>
      <c r="CG181" s="96">
        <v>148267.82230905979</v>
      </c>
      <c r="CH181" s="96">
        <v>31092.978989119991</v>
      </c>
      <c r="CI181" s="96">
        <v>23105.557185279991</v>
      </c>
      <c r="CJ181" s="96">
        <v>239449.64484823006</v>
      </c>
      <c r="CK181" s="96">
        <v>75251.774120850023</v>
      </c>
      <c r="CL181" s="96">
        <v>163241.17675104016</v>
      </c>
      <c r="CM181" s="96">
        <v>932.94397633999961</v>
      </c>
      <c r="CN181" s="96">
        <v>23.75</v>
      </c>
      <c r="CO181" s="96">
        <v>71487.282431560103</v>
      </c>
      <c r="CP181" s="96">
        <v>50527.839786960045</v>
      </c>
      <c r="CQ181" s="96">
        <v>20959.4426446</v>
      </c>
      <c r="CR181" s="96">
        <v>25974.963472930016</v>
      </c>
      <c r="CS181" s="96">
        <v>7055.3835059799967</v>
      </c>
      <c r="CT181" s="96">
        <v>18919.579966949997</v>
      </c>
      <c r="CU181" s="96">
        <v>84.506582549998711</v>
      </c>
      <c r="CV181" s="96">
        <v>13876.695922829997</v>
      </c>
      <c r="CW181" s="96">
        <v>0</v>
      </c>
      <c r="CX181" s="96">
        <v>4958.3774615699986</v>
      </c>
      <c r="CY181" s="96">
        <v>0</v>
      </c>
      <c r="CZ181" s="96">
        <v>0</v>
      </c>
      <c r="DA181" s="96">
        <v>-100050.56327387993</v>
      </c>
      <c r="DB181" s="96">
        <v>-145562.88223251002</v>
      </c>
      <c r="DC181" s="96">
        <v>-171537.84570544027</v>
      </c>
      <c r="DD181" s="96">
        <v>-0.47539920000000002</v>
      </c>
      <c r="DE181" s="96">
        <v>0</v>
      </c>
      <c r="DF181" s="96">
        <v>171537.83335750038</v>
      </c>
      <c r="DG181" s="96">
        <v>179413.48423616006</v>
      </c>
      <c r="DH181" s="96">
        <v>-7875.6508786599152</v>
      </c>
    </row>
    <row r="182" spans="2:112" x14ac:dyDescent="0.25">
      <c r="B182">
        <v>2020</v>
      </c>
      <c r="C182">
        <v>11</v>
      </c>
      <c r="D182" t="s">
        <v>677</v>
      </c>
      <c r="E182" s="3">
        <v>44136</v>
      </c>
      <c r="F182" s="96">
        <v>4114594.85778045</v>
      </c>
      <c r="G182" s="96">
        <v>4039594.85778045</v>
      </c>
      <c r="H182" s="96">
        <v>3717163.5760693899</v>
      </c>
      <c r="I182" s="96">
        <v>744198.77172803995</v>
      </c>
      <c r="J182" s="96">
        <v>114100.86223997</v>
      </c>
      <c r="K182" s="96">
        <v>4959.1629265399997</v>
      </c>
      <c r="L182" s="96">
        <v>513819.68559587997</v>
      </c>
      <c r="M182" s="96">
        <v>111319.06096565</v>
      </c>
      <c r="N182" s="96">
        <v>1430107.9050572701</v>
      </c>
      <c r="O182" s="96">
        <v>886365.86032707</v>
      </c>
      <c r="P182" s="96">
        <v>6999.3441309999998</v>
      </c>
      <c r="Q182" s="96">
        <v>649491.69482601003</v>
      </c>
      <c r="R182" s="96">
        <v>322431.28171105997</v>
      </c>
      <c r="S182" s="96">
        <v>71363.141341130002</v>
      </c>
      <c r="T182" s="96">
        <v>48653.305162769997</v>
      </c>
      <c r="U182" s="96">
        <v>202414.83520716001</v>
      </c>
      <c r="V182" s="96">
        <v>75000</v>
      </c>
      <c r="W182" s="96">
        <v>6802045.1363593796</v>
      </c>
      <c r="X182" s="96">
        <v>6431137.6795027703</v>
      </c>
      <c r="Y182" s="96">
        <v>2137982.47760246</v>
      </c>
      <c r="Z182" s="96">
        <v>1756796.3320778899</v>
      </c>
      <c r="AA182" s="96">
        <v>381186.14552457002</v>
      </c>
      <c r="AB182" s="96">
        <v>194133.02851301999</v>
      </c>
      <c r="AC182" s="96">
        <v>2560262.5123543902</v>
      </c>
      <c r="AD182" s="96">
        <v>885996.47700226004</v>
      </c>
      <c r="AE182" s="96">
        <v>1593352.1904168101</v>
      </c>
      <c r="AF182" s="96">
        <v>6362.50422093</v>
      </c>
      <c r="AG182" s="96">
        <v>74551.340714389997</v>
      </c>
      <c r="AH182" s="96">
        <v>1538759.6610329</v>
      </c>
      <c r="AI182" s="96">
        <v>1300796.71460273</v>
      </c>
      <c r="AJ182" s="96">
        <v>237962.94643017001</v>
      </c>
      <c r="AK182" s="96">
        <v>370045.28560085001</v>
      </c>
      <c r="AL182" s="96">
        <v>52251.70100239</v>
      </c>
      <c r="AM182" s="96">
        <v>317793.58459846</v>
      </c>
      <c r="AN182" s="96">
        <v>11663.239216100001</v>
      </c>
      <c r="AO182" s="96">
        <v>286245.09106019</v>
      </c>
      <c r="AP182" s="96">
        <v>0</v>
      </c>
      <c r="AQ182" s="96">
        <v>19885.25432217</v>
      </c>
      <c r="AR182" s="96">
        <v>0</v>
      </c>
      <c r="AS182" s="96">
        <v>862.17125576000001</v>
      </c>
      <c r="AT182" s="96">
        <v>-1148690.6175460301</v>
      </c>
      <c r="AU182" s="96">
        <v>-2391542.8217223198</v>
      </c>
      <c r="AV182" s="96">
        <v>-2687450.2785789301</v>
      </c>
      <c r="AW182" s="96">
        <v>-7.4479873000000003</v>
      </c>
      <c r="AX182" s="96">
        <v>0</v>
      </c>
      <c r="AY182" s="96">
        <v>2687450.3259690902</v>
      </c>
      <c r="AZ182" s="96">
        <v>1975854.5704342099</v>
      </c>
      <c r="BA182" s="96">
        <v>711595.75553487998</v>
      </c>
      <c r="BB182" s="96">
        <v>360829.06298442936</v>
      </c>
      <c r="BC182" s="96">
        <v>5119089</v>
      </c>
      <c r="BE182" s="26"/>
      <c r="BI182">
        <v>2020</v>
      </c>
      <c r="BJ182">
        <v>11</v>
      </c>
      <c r="BK182" t="s">
        <v>677</v>
      </c>
      <c r="BL182" s="3">
        <v>44136</v>
      </c>
      <c r="BM182" s="96">
        <v>378237.87459328026</v>
      </c>
      <c r="BN182" s="96">
        <v>378237.87459328026</v>
      </c>
      <c r="BO182" s="96">
        <v>340064.80282846</v>
      </c>
      <c r="BP182" s="96">
        <v>86572.107732039993</v>
      </c>
      <c r="BQ182" s="96">
        <v>11687.784921760001</v>
      </c>
      <c r="BR182" s="96">
        <v>489.37475547999929</v>
      </c>
      <c r="BS182" s="96">
        <v>62206.775944389985</v>
      </c>
      <c r="BT182" s="96">
        <v>12188.17211041</v>
      </c>
      <c r="BU182" s="96">
        <v>92679.06797707011</v>
      </c>
      <c r="BV182" s="96">
        <v>91762.974716780009</v>
      </c>
      <c r="BW182" s="96">
        <v>952.47045299999991</v>
      </c>
      <c r="BX182" s="96">
        <v>68098.181949570077</v>
      </c>
      <c r="BY182" s="96">
        <v>38173.071764819964</v>
      </c>
      <c r="BZ182" s="96">
        <v>7177.3230053900043</v>
      </c>
      <c r="CA182" s="96">
        <v>3367.8086558599971</v>
      </c>
      <c r="CB182" s="96">
        <v>27627.940103569999</v>
      </c>
      <c r="CC182" s="96">
        <v>0</v>
      </c>
      <c r="CD182" s="96">
        <v>567022.33509007934</v>
      </c>
      <c r="CE182" s="96">
        <v>502066.69265973009</v>
      </c>
      <c r="CF182" s="96">
        <v>182442.59599583992</v>
      </c>
      <c r="CG182" s="96">
        <v>148407.75491291005</v>
      </c>
      <c r="CH182" s="96">
        <v>34034.841082930041</v>
      </c>
      <c r="CI182" s="96">
        <v>22191.496799749992</v>
      </c>
      <c r="CJ182" s="96">
        <v>229012.93377439026</v>
      </c>
      <c r="CK182" s="96">
        <v>81352.273813570035</v>
      </c>
      <c r="CL182" s="96">
        <v>147137.04192540003</v>
      </c>
      <c r="CM182" s="96">
        <v>478.41227442000036</v>
      </c>
      <c r="CN182" s="96">
        <v>45.205760999990162</v>
      </c>
      <c r="CO182" s="96">
        <v>68419.666089749895</v>
      </c>
      <c r="CP182" s="96">
        <v>66708.618726999965</v>
      </c>
      <c r="CQ182" s="96">
        <v>1711.0473627500178</v>
      </c>
      <c r="CR182" s="96">
        <v>64955.64243035001</v>
      </c>
      <c r="CS182" s="96">
        <v>9656.674792910002</v>
      </c>
      <c r="CT182" s="96">
        <v>55298.967637440015</v>
      </c>
      <c r="CU182" s="96">
        <v>2984.8512771100013</v>
      </c>
      <c r="CV182" s="96">
        <v>49465.027766099985</v>
      </c>
      <c r="CW182" s="96">
        <v>0</v>
      </c>
      <c r="CX182" s="96">
        <v>2849.088594230001</v>
      </c>
      <c r="CY182" s="96">
        <v>0</v>
      </c>
      <c r="CZ182" s="96">
        <v>0</v>
      </c>
      <c r="DA182" s="96">
        <v>-120364.79440705013</v>
      </c>
      <c r="DB182" s="96">
        <v>-123828.81806644984</v>
      </c>
      <c r="DC182" s="96">
        <v>-188784.46049680002</v>
      </c>
      <c r="DD182" s="96">
        <v>-0.52319637999999991</v>
      </c>
      <c r="DE182" s="96">
        <v>0</v>
      </c>
      <c r="DF182" s="96">
        <v>188784.51337100007</v>
      </c>
      <c r="DG182" s="96">
        <v>176628.89461659989</v>
      </c>
      <c r="DH182" s="96">
        <v>12155.61875439994</v>
      </c>
    </row>
    <row r="183" spans="2:112" x14ac:dyDescent="0.25">
      <c r="B183">
        <v>2020</v>
      </c>
      <c r="C183">
        <v>12</v>
      </c>
      <c r="D183" t="s">
        <v>678</v>
      </c>
      <c r="E183" s="3">
        <v>44166</v>
      </c>
      <c r="F183" s="96">
        <v>4776052.5461620502</v>
      </c>
      <c r="G183" s="96">
        <v>4694444.0732010501</v>
      </c>
      <c r="H183" s="96">
        <v>4341031.0941264303</v>
      </c>
      <c r="I183" s="96">
        <v>868141.40991798998</v>
      </c>
      <c r="J183" s="96">
        <v>133732.90701160999</v>
      </c>
      <c r="K183" s="96">
        <v>5470.5584669700002</v>
      </c>
      <c r="L183" s="96">
        <v>595773.41386934998</v>
      </c>
      <c r="M183" s="96">
        <v>133164.53057005999</v>
      </c>
      <c r="N183" s="96">
        <v>1651219.3111085</v>
      </c>
      <c r="O183" s="96">
        <v>1027915.83094046</v>
      </c>
      <c r="P183" s="96">
        <v>9281.9698079999998</v>
      </c>
      <c r="Q183" s="96">
        <v>784472.57235148002</v>
      </c>
      <c r="R183" s="96">
        <v>353412.97907462</v>
      </c>
      <c r="S183" s="96">
        <v>79428.358024250003</v>
      </c>
      <c r="T183" s="96">
        <v>50705.987675900004</v>
      </c>
      <c r="U183" s="96">
        <v>223278.63337447</v>
      </c>
      <c r="V183" s="96">
        <v>81608.472961000007</v>
      </c>
      <c r="W183" s="96">
        <v>7682246.3751666602</v>
      </c>
      <c r="X183" s="96">
        <v>7237369.48042427</v>
      </c>
      <c r="Y183" s="96">
        <v>2481105.4587075301</v>
      </c>
      <c r="Z183" s="96">
        <v>2062212.54565619</v>
      </c>
      <c r="AA183" s="96">
        <v>418892.91305133997</v>
      </c>
      <c r="AB183" s="96">
        <v>241730.69288148</v>
      </c>
      <c r="AC183" s="96">
        <v>2833224.9050564501</v>
      </c>
      <c r="AD183" s="96">
        <v>1025499.3107226</v>
      </c>
      <c r="AE183" s="96">
        <v>1698595.2434501001</v>
      </c>
      <c r="AF183" s="96">
        <v>6566.5187763599997</v>
      </c>
      <c r="AG183" s="96">
        <v>102563.83210739</v>
      </c>
      <c r="AH183" s="96">
        <v>1681308.4237788101</v>
      </c>
      <c r="AI183" s="96">
        <v>1441804.63320634</v>
      </c>
      <c r="AJ183" s="96">
        <v>239503.79057247</v>
      </c>
      <c r="AK183" s="96">
        <v>444014.72348663001</v>
      </c>
      <c r="AL183" s="96">
        <v>73814.171882979994</v>
      </c>
      <c r="AM183" s="96">
        <v>370200.55160364998</v>
      </c>
      <c r="AN183" s="96">
        <v>14079.847212459999</v>
      </c>
      <c r="AO183" s="96">
        <v>329542.68146006</v>
      </c>
      <c r="AP183" s="96">
        <v>0</v>
      </c>
      <c r="AQ183" s="96">
        <v>26578.022931129999</v>
      </c>
      <c r="AR183" s="96">
        <v>0</v>
      </c>
      <c r="AS183" s="96">
        <v>862.17125576000001</v>
      </c>
      <c r="AT183" s="96">
        <v>-1224885.4052257999</v>
      </c>
      <c r="AU183" s="96">
        <v>-2542925.40722322</v>
      </c>
      <c r="AV183" s="96">
        <v>-2906193.82900461</v>
      </c>
      <c r="AW183" s="96">
        <v>-8.0542121699999996</v>
      </c>
      <c r="AX183" s="96">
        <v>0</v>
      </c>
      <c r="AY183" s="96">
        <v>2906193.8457885901</v>
      </c>
      <c r="AZ183" s="96">
        <v>2182387.4240818298</v>
      </c>
      <c r="BA183" s="96">
        <v>723806.42170675995</v>
      </c>
      <c r="BB183" s="96">
        <v>360829.06281380093</v>
      </c>
      <c r="BC183" s="96">
        <v>5119089</v>
      </c>
      <c r="BE183" s="26"/>
      <c r="BI183">
        <v>2020</v>
      </c>
      <c r="BJ183">
        <v>12</v>
      </c>
      <c r="BK183" t="s">
        <v>678</v>
      </c>
      <c r="BL183" s="3">
        <v>44166</v>
      </c>
      <c r="BM183" s="96">
        <v>661457.68838160019</v>
      </c>
      <c r="BN183" s="96">
        <v>654849.21542060003</v>
      </c>
      <c r="BO183" s="96">
        <v>623867.5180570404</v>
      </c>
      <c r="BP183" s="96">
        <v>123942.63818995003</v>
      </c>
      <c r="BQ183" s="96">
        <v>19632.044771639994</v>
      </c>
      <c r="BR183" s="96">
        <v>511.39554043000044</v>
      </c>
      <c r="BS183" s="96">
        <v>81953.728273470013</v>
      </c>
      <c r="BT183" s="96">
        <v>21845.469604409984</v>
      </c>
      <c r="BU183" s="96">
        <v>221111.40605122992</v>
      </c>
      <c r="BV183" s="96">
        <v>141549.97061338997</v>
      </c>
      <c r="BW183" s="96">
        <v>2282.625677</v>
      </c>
      <c r="BX183" s="96">
        <v>134980.87752546999</v>
      </c>
      <c r="BY183" s="96">
        <v>30981.69736356003</v>
      </c>
      <c r="BZ183" s="96">
        <v>8065.2166831200011</v>
      </c>
      <c r="CA183" s="96">
        <v>2052.6825131300066</v>
      </c>
      <c r="CB183" s="96">
        <v>20863.798167309986</v>
      </c>
      <c r="CC183" s="96">
        <v>6608.4729610000068</v>
      </c>
      <c r="CD183" s="96">
        <v>880201.23880728055</v>
      </c>
      <c r="CE183" s="96">
        <v>806231.80092149973</v>
      </c>
      <c r="CF183" s="96">
        <v>343122.9811050701</v>
      </c>
      <c r="CG183" s="96">
        <v>305416.21357830008</v>
      </c>
      <c r="CH183" s="96">
        <v>37706.767526769952</v>
      </c>
      <c r="CI183" s="96">
        <v>47597.664368460013</v>
      </c>
      <c r="CJ183" s="96">
        <v>272962.39270205982</v>
      </c>
      <c r="CK183" s="96">
        <v>139502.83372033993</v>
      </c>
      <c r="CL183" s="96">
        <v>105243.05303328997</v>
      </c>
      <c r="CM183" s="96">
        <v>204.01455542999975</v>
      </c>
      <c r="CN183" s="96">
        <v>28012.491393000004</v>
      </c>
      <c r="CO183" s="96">
        <v>142548.76274591009</v>
      </c>
      <c r="CP183" s="96">
        <v>141007.91860361001</v>
      </c>
      <c r="CQ183" s="96">
        <v>1540.8441422999895</v>
      </c>
      <c r="CR183" s="96">
        <v>73969.437885780004</v>
      </c>
      <c r="CS183" s="96">
        <v>21562.470880589994</v>
      </c>
      <c r="CT183" s="96">
        <v>52406.967005189974</v>
      </c>
      <c r="CU183" s="96">
        <v>2416.6079963599987</v>
      </c>
      <c r="CV183" s="96">
        <v>43297.590399870009</v>
      </c>
      <c r="CW183" s="96">
        <v>0</v>
      </c>
      <c r="CX183" s="96">
        <v>6692.7686089599993</v>
      </c>
      <c r="CY183" s="96">
        <v>0</v>
      </c>
      <c r="CZ183" s="96">
        <v>0</v>
      </c>
      <c r="DA183" s="96">
        <v>-76194.787679769797</v>
      </c>
      <c r="DB183" s="96">
        <v>-151382.58550090017</v>
      </c>
      <c r="DC183" s="96">
        <v>-218743.55042567989</v>
      </c>
      <c r="DD183" s="96">
        <v>-0.60622486999999925</v>
      </c>
      <c r="DE183" s="96">
        <v>0</v>
      </c>
      <c r="DF183" s="96">
        <v>218743.51981949992</v>
      </c>
      <c r="DG183" s="96">
        <v>206532.85364761995</v>
      </c>
      <c r="DH183" s="96">
        <v>12210.666171879973</v>
      </c>
    </row>
    <row r="184" spans="2:112" x14ac:dyDescent="0.25">
      <c r="B184">
        <v>2021</v>
      </c>
      <c r="C184">
        <v>1</v>
      </c>
      <c r="D184" t="s">
        <v>679</v>
      </c>
      <c r="E184" s="3">
        <v>44197</v>
      </c>
      <c r="F184" s="96">
        <v>484264.97990032</v>
      </c>
      <c r="G184" s="96">
        <v>484264.97990032</v>
      </c>
      <c r="H184" s="96">
        <v>453711.86120622</v>
      </c>
      <c r="I184" s="96">
        <v>82144.583838830004</v>
      </c>
      <c r="J184" s="96">
        <v>12970.604209249999</v>
      </c>
      <c r="K184" s="96">
        <v>464.58561380999998</v>
      </c>
      <c r="L184" s="96">
        <v>55649.188597640001</v>
      </c>
      <c r="M184" s="96">
        <v>13060.205418130001</v>
      </c>
      <c r="N184" s="96">
        <v>136203.70381067999</v>
      </c>
      <c r="O184" s="96">
        <v>120176.97111713</v>
      </c>
      <c r="P184" s="96">
        <v>1244.523136</v>
      </c>
      <c r="Q184" s="96">
        <v>113942.07930358</v>
      </c>
      <c r="R184" s="96">
        <v>30553.118694100001</v>
      </c>
      <c r="S184" s="96">
        <v>8109.7684938100001</v>
      </c>
      <c r="T184" s="96">
        <v>20800.737477179999</v>
      </c>
      <c r="U184" s="96">
        <v>1642.6127231099999</v>
      </c>
      <c r="V184" s="96">
        <v>0</v>
      </c>
      <c r="W184" s="96">
        <v>668606.16007868003</v>
      </c>
      <c r="X184" s="96">
        <v>658639.03310190002</v>
      </c>
      <c r="Y184" s="96">
        <v>327853.54178850999</v>
      </c>
      <c r="Z184" s="96">
        <v>298368.62063429999</v>
      </c>
      <c r="AA184" s="96">
        <v>29484.921154209998</v>
      </c>
      <c r="AB184" s="96">
        <v>8364.2442102200002</v>
      </c>
      <c r="AC184" s="96">
        <v>207643.0659518</v>
      </c>
      <c r="AD184" s="96">
        <v>67569.088798940007</v>
      </c>
      <c r="AE184" s="96">
        <v>139829.53115975001</v>
      </c>
      <c r="AF184" s="96">
        <v>244.44599310999999</v>
      </c>
      <c r="AG184" s="96">
        <v>0</v>
      </c>
      <c r="AH184" s="96">
        <v>114778.18115136999</v>
      </c>
      <c r="AI184" s="96">
        <v>100665.93909915999</v>
      </c>
      <c r="AJ184" s="96">
        <v>14112.24205221</v>
      </c>
      <c r="AK184" s="96">
        <v>9967.1269767800004</v>
      </c>
      <c r="AL184" s="96">
        <v>1748.2394988599999</v>
      </c>
      <c r="AM184" s="96">
        <v>8218.8874779199996</v>
      </c>
      <c r="AN184" s="96">
        <v>1143.95261267</v>
      </c>
      <c r="AO184" s="96">
        <v>7043.34657324</v>
      </c>
      <c r="AP184" s="96">
        <v>0</v>
      </c>
      <c r="AQ184" s="96">
        <v>31.58829201</v>
      </c>
      <c r="AR184" s="96">
        <v>0</v>
      </c>
      <c r="AS184" s="96">
        <v>0</v>
      </c>
      <c r="AT184" s="96">
        <v>-69562.999026990001</v>
      </c>
      <c r="AU184" s="96">
        <v>-174374.05320158001</v>
      </c>
      <c r="AV184" s="96">
        <v>-184341.18017835999</v>
      </c>
      <c r="AW184" s="96">
        <v>-0.48700844999999998</v>
      </c>
      <c r="AX184" s="96">
        <v>0</v>
      </c>
      <c r="AY184" s="96">
        <v>184341.18836544</v>
      </c>
      <c r="AZ184" s="96">
        <v>180344.34638448001</v>
      </c>
      <c r="BA184" s="96">
        <v>3996.84198096</v>
      </c>
      <c r="BB184" s="96">
        <v>387577.04700000002</v>
      </c>
      <c r="BC184" s="96">
        <v>5145501</v>
      </c>
      <c r="BE184" s="26"/>
      <c r="BI184">
        <v>2021</v>
      </c>
      <c r="BJ184">
        <v>1</v>
      </c>
      <c r="BK184" t="s">
        <v>679</v>
      </c>
      <c r="BL184" s="3">
        <v>44197</v>
      </c>
      <c r="BM184" s="96">
        <v>484264.97990032</v>
      </c>
      <c r="BN184" s="96">
        <v>484264.97990032</v>
      </c>
      <c r="BO184" s="96">
        <v>453711.86120622</v>
      </c>
      <c r="BP184" s="96">
        <v>82144.583838830004</v>
      </c>
      <c r="BQ184" s="96">
        <v>12970.604209249999</v>
      </c>
      <c r="BR184" s="96">
        <v>464.58561380999998</v>
      </c>
      <c r="BS184" s="96">
        <v>55649.188597640001</v>
      </c>
      <c r="BT184" s="96">
        <v>13060.205418130001</v>
      </c>
      <c r="BU184" s="96">
        <v>136203.70381067999</v>
      </c>
      <c r="BV184" s="96">
        <v>120176.97111713</v>
      </c>
      <c r="BW184" s="96">
        <v>1244.523136</v>
      </c>
      <c r="BX184" s="96">
        <v>113942.07930358</v>
      </c>
      <c r="BY184" s="96">
        <v>30553.118694100001</v>
      </c>
      <c r="BZ184" s="96">
        <v>8109.7684938100001</v>
      </c>
      <c r="CA184" s="96">
        <v>20800.737477179999</v>
      </c>
      <c r="CB184" s="96">
        <v>1642.6127231099999</v>
      </c>
      <c r="CC184" s="96">
        <v>0</v>
      </c>
      <c r="CD184" s="96">
        <v>668606.16007868003</v>
      </c>
      <c r="CE184" s="96">
        <v>658639.03310190002</v>
      </c>
      <c r="CF184" s="96">
        <v>327853.54178850999</v>
      </c>
      <c r="CG184" s="96">
        <v>298368.62063429999</v>
      </c>
      <c r="CH184" s="96">
        <v>29484.921154209998</v>
      </c>
      <c r="CI184" s="96">
        <v>8364.2442102200002</v>
      </c>
      <c r="CJ184" s="96">
        <v>207643.0659518</v>
      </c>
      <c r="CK184" s="96">
        <v>67569.088798940007</v>
      </c>
      <c r="CL184" s="96">
        <v>139829.53115975001</v>
      </c>
      <c r="CM184" s="96">
        <v>244.44599310999999</v>
      </c>
      <c r="CN184" s="96">
        <v>0</v>
      </c>
      <c r="CO184" s="96">
        <v>114778.18115136999</v>
      </c>
      <c r="CP184" s="96">
        <v>100665.93909915999</v>
      </c>
      <c r="CQ184" s="96">
        <v>14112.24205221</v>
      </c>
      <c r="CR184" s="96">
        <v>9967.1269767800004</v>
      </c>
      <c r="CS184" s="96">
        <v>1748.2394988599999</v>
      </c>
      <c r="CT184" s="96">
        <v>8218.8874779199996</v>
      </c>
      <c r="CU184" s="96">
        <v>1143.95261267</v>
      </c>
      <c r="CV184" s="96">
        <v>7043.34657324</v>
      </c>
      <c r="CW184" s="96">
        <v>0</v>
      </c>
      <c r="CX184" s="96">
        <v>31.58829201</v>
      </c>
      <c r="CY184" s="96">
        <v>0</v>
      </c>
      <c r="CZ184" s="96">
        <v>0</v>
      </c>
      <c r="DA184" s="96">
        <v>-69562.999026990001</v>
      </c>
      <c r="DB184" s="96">
        <v>-174374.05320158001</v>
      </c>
      <c r="DC184" s="96">
        <v>-184341.18017835999</v>
      </c>
      <c r="DD184" s="96">
        <v>-0.48700844999999998</v>
      </c>
      <c r="DE184" s="96">
        <v>0</v>
      </c>
      <c r="DF184" s="96">
        <v>184341.18836544</v>
      </c>
      <c r="DG184" s="96">
        <v>180344.34638448001</v>
      </c>
      <c r="DH184" s="96">
        <v>3996.84198096</v>
      </c>
    </row>
    <row r="185" spans="2:112" x14ac:dyDescent="0.25">
      <c r="B185">
        <v>2021</v>
      </c>
      <c r="C185">
        <v>2</v>
      </c>
      <c r="D185" t="s">
        <v>680</v>
      </c>
      <c r="E185" s="3">
        <v>44228</v>
      </c>
      <c r="F185" s="96">
        <v>912392.53313810006</v>
      </c>
      <c r="G185" s="96">
        <v>905857.58419309999</v>
      </c>
      <c r="H185" s="96">
        <v>799599.59398241004</v>
      </c>
      <c r="I185" s="96">
        <v>164811.10872768</v>
      </c>
      <c r="J185" s="96">
        <v>25688.064782289999</v>
      </c>
      <c r="K185" s="96">
        <v>1010.31222643</v>
      </c>
      <c r="L185" s="96">
        <v>111790.55610074999</v>
      </c>
      <c r="M185" s="96">
        <v>26322.17561821</v>
      </c>
      <c r="N185" s="96">
        <v>243242.41732077001</v>
      </c>
      <c r="O185" s="96">
        <v>214605.39035817</v>
      </c>
      <c r="P185" s="96">
        <v>2013.22891</v>
      </c>
      <c r="Q185" s="96">
        <v>174927.44866579</v>
      </c>
      <c r="R185" s="96">
        <v>106257.99021069</v>
      </c>
      <c r="S185" s="96">
        <v>75024.13356355</v>
      </c>
      <c r="T185" s="96">
        <v>29137.34803918</v>
      </c>
      <c r="U185" s="96">
        <v>2096.5086079600001</v>
      </c>
      <c r="V185" s="96">
        <v>6534.9489450000001</v>
      </c>
      <c r="W185" s="96">
        <v>1363567.0365266399</v>
      </c>
      <c r="X185" s="96">
        <v>1302972.16306981</v>
      </c>
      <c r="Y185" s="96">
        <v>537936.36959406</v>
      </c>
      <c r="Z185" s="96">
        <v>448347.81238982</v>
      </c>
      <c r="AA185" s="96">
        <v>89588.557204240002</v>
      </c>
      <c r="AB185" s="96">
        <v>21724.63551878</v>
      </c>
      <c r="AC185" s="96">
        <v>402725.09028743999</v>
      </c>
      <c r="AD185" s="96">
        <v>140148.59044353</v>
      </c>
      <c r="AE185" s="96">
        <v>261041.58083488001</v>
      </c>
      <c r="AF185" s="96">
        <v>1534.9190090300001</v>
      </c>
      <c r="AG185" s="96">
        <v>0</v>
      </c>
      <c r="AH185" s="96">
        <v>340586.06766952999</v>
      </c>
      <c r="AI185" s="96">
        <v>301299.50007994001</v>
      </c>
      <c r="AJ185" s="96">
        <v>39286.567589589999</v>
      </c>
      <c r="AK185" s="96">
        <v>56693.373456829999</v>
      </c>
      <c r="AL185" s="96">
        <v>24540.499744829998</v>
      </c>
      <c r="AM185" s="96">
        <v>32152.873712000001</v>
      </c>
      <c r="AN185" s="96">
        <v>2351.90521334</v>
      </c>
      <c r="AO185" s="96">
        <v>20388.920768709999</v>
      </c>
      <c r="AP185" s="96">
        <v>0</v>
      </c>
      <c r="AQ185" s="96">
        <v>9412.0477299499998</v>
      </c>
      <c r="AR185" s="96">
        <v>0</v>
      </c>
      <c r="AS185" s="96">
        <v>3901.5</v>
      </c>
      <c r="AT185" s="96">
        <v>-110588.43571901</v>
      </c>
      <c r="AU185" s="96">
        <v>-397114.57887670997</v>
      </c>
      <c r="AV185" s="96">
        <v>-451174.50338854</v>
      </c>
      <c r="AW185" s="96">
        <v>-1.19195176</v>
      </c>
      <c r="AX185" s="96">
        <v>0</v>
      </c>
      <c r="AY185" s="96">
        <v>451174.48279380001</v>
      </c>
      <c r="AZ185" s="96">
        <v>430404.36023438</v>
      </c>
      <c r="BA185" s="96">
        <v>20770.12255942</v>
      </c>
      <c r="BB185" s="96">
        <v>387577.04700000002</v>
      </c>
      <c r="BC185" s="96">
        <v>5145501</v>
      </c>
      <c r="BE185" s="26"/>
      <c r="BI185">
        <v>2021</v>
      </c>
      <c r="BJ185">
        <v>2</v>
      </c>
      <c r="BK185" t="s">
        <v>680</v>
      </c>
      <c r="BL185" s="3">
        <v>44228</v>
      </c>
      <c r="BM185" s="96">
        <v>428127.55323778006</v>
      </c>
      <c r="BN185" s="96">
        <v>421592.60429277999</v>
      </c>
      <c r="BO185" s="96">
        <v>345887.73277619004</v>
      </c>
      <c r="BP185" s="96">
        <v>82666.524888849992</v>
      </c>
      <c r="BQ185" s="96">
        <v>12717.46057304</v>
      </c>
      <c r="BR185" s="96">
        <v>545.72661261999997</v>
      </c>
      <c r="BS185" s="96">
        <v>56141.367503109992</v>
      </c>
      <c r="BT185" s="96">
        <v>13261.970200079999</v>
      </c>
      <c r="BU185" s="96">
        <v>107038.71351009002</v>
      </c>
      <c r="BV185" s="96">
        <v>94428.419241039999</v>
      </c>
      <c r="BW185" s="96">
        <v>768.70577400000002</v>
      </c>
      <c r="BX185" s="96">
        <v>60985.369362209996</v>
      </c>
      <c r="BY185" s="96">
        <v>75704.871516589992</v>
      </c>
      <c r="BZ185" s="96">
        <v>66914.365069740001</v>
      </c>
      <c r="CA185" s="96">
        <v>8336.6105620000017</v>
      </c>
      <c r="CB185" s="96">
        <v>453.89588485000013</v>
      </c>
      <c r="CC185" s="96">
        <v>6534.9489450000001</v>
      </c>
      <c r="CD185" s="96">
        <v>694960.87644795992</v>
      </c>
      <c r="CE185" s="96">
        <v>644333.12996791</v>
      </c>
      <c r="CF185" s="96">
        <v>210082.82780555001</v>
      </c>
      <c r="CG185" s="96">
        <v>149979.19175552001</v>
      </c>
      <c r="CH185" s="96">
        <v>60103.636050030007</v>
      </c>
      <c r="CI185" s="96">
        <v>13360.39130856</v>
      </c>
      <c r="CJ185" s="96">
        <v>195082.02433563999</v>
      </c>
      <c r="CK185" s="96">
        <v>72579.501644589996</v>
      </c>
      <c r="CL185" s="96">
        <v>121212.04967512999</v>
      </c>
      <c r="CM185" s="96">
        <v>1290.4730159200001</v>
      </c>
      <c r="CN185" s="96">
        <v>0</v>
      </c>
      <c r="CO185" s="96">
        <v>225807.88651816</v>
      </c>
      <c r="CP185" s="96">
        <v>200633.56098078002</v>
      </c>
      <c r="CQ185" s="96">
        <v>25174.325537379998</v>
      </c>
      <c r="CR185" s="96">
        <v>46726.246480050002</v>
      </c>
      <c r="CS185" s="96">
        <v>22792.260245969999</v>
      </c>
      <c r="CT185" s="96">
        <v>23933.986234080003</v>
      </c>
      <c r="CU185" s="96">
        <v>1207.95260067</v>
      </c>
      <c r="CV185" s="96">
        <v>13345.574195469999</v>
      </c>
      <c r="CW185" s="96">
        <v>0</v>
      </c>
      <c r="CX185" s="96">
        <v>9380.4594379400005</v>
      </c>
      <c r="CY185" s="96">
        <v>0</v>
      </c>
      <c r="CZ185" s="96">
        <v>3901.5</v>
      </c>
      <c r="DA185" s="96">
        <v>-41025.436692019997</v>
      </c>
      <c r="DB185" s="96">
        <v>-222740.52567512996</v>
      </c>
      <c r="DC185" s="96">
        <v>-266833.32321018004</v>
      </c>
      <c r="DD185" s="96">
        <v>-0.70494330999999999</v>
      </c>
      <c r="DE185" s="96">
        <v>0</v>
      </c>
      <c r="DF185" s="96">
        <v>266833.29442836001</v>
      </c>
      <c r="DG185" s="96">
        <v>250060.01384989999</v>
      </c>
      <c r="DH185" s="96">
        <v>16773.280578459999</v>
      </c>
    </row>
    <row r="186" spans="2:112" x14ac:dyDescent="0.25">
      <c r="B186">
        <v>2021</v>
      </c>
      <c r="C186">
        <v>3</v>
      </c>
      <c r="D186" t="s">
        <v>681</v>
      </c>
      <c r="E186" s="3">
        <v>44256</v>
      </c>
      <c r="F186" s="96">
        <v>1738258.5837188901</v>
      </c>
      <c r="G186" s="96">
        <v>1731723.63477389</v>
      </c>
      <c r="H186" s="96">
        <v>1462678.6117350301</v>
      </c>
      <c r="I186" s="96">
        <v>267216.62464464997</v>
      </c>
      <c r="J186" s="96">
        <v>40475.386255819998</v>
      </c>
      <c r="K186" s="96">
        <v>1572.6128966700001</v>
      </c>
      <c r="L186" s="96">
        <v>179214.91411195</v>
      </c>
      <c r="M186" s="96">
        <v>45953.711380209999</v>
      </c>
      <c r="N186" s="96">
        <v>625150.46816895006</v>
      </c>
      <c r="O186" s="96">
        <v>308844.37026892003</v>
      </c>
      <c r="P186" s="96">
        <v>2759.4644480000002</v>
      </c>
      <c r="Q186" s="96">
        <v>258707.68420451001</v>
      </c>
      <c r="R186" s="96">
        <v>269045.02303886</v>
      </c>
      <c r="S186" s="96">
        <v>113362.42001057</v>
      </c>
      <c r="T186" s="96">
        <v>40987.710810680001</v>
      </c>
      <c r="U186" s="96">
        <v>114694.89221761</v>
      </c>
      <c r="V186" s="96">
        <v>6534.9489450000001</v>
      </c>
      <c r="W186" s="96">
        <v>2133788.40867496</v>
      </c>
      <c r="X186" s="96">
        <v>2010236.4679475999</v>
      </c>
      <c r="Y186" s="96">
        <v>730476.00657331001</v>
      </c>
      <c r="Z186" s="96">
        <v>602609.02653508994</v>
      </c>
      <c r="AA186" s="96">
        <v>127866.98003822</v>
      </c>
      <c r="AB186" s="96">
        <v>51634.330526179998</v>
      </c>
      <c r="AC186" s="96">
        <v>603583.68227702996</v>
      </c>
      <c r="AD186" s="96">
        <v>214665.55520080999</v>
      </c>
      <c r="AE186" s="96">
        <v>387100.08247308998</v>
      </c>
      <c r="AF186" s="96">
        <v>1818.04460313</v>
      </c>
      <c r="AG186" s="96">
        <v>0</v>
      </c>
      <c r="AH186" s="96">
        <v>624542.44857107999</v>
      </c>
      <c r="AI186" s="96">
        <v>523520.41756874003</v>
      </c>
      <c r="AJ186" s="96">
        <v>101022.03100233999</v>
      </c>
      <c r="AK186" s="96">
        <v>119650.44072735999</v>
      </c>
      <c r="AL186" s="96">
        <v>47132.004278200002</v>
      </c>
      <c r="AM186" s="96">
        <v>72518.436449159999</v>
      </c>
      <c r="AN186" s="96">
        <v>3568.5845640100001</v>
      </c>
      <c r="AO186" s="96">
        <v>41112.353487690001</v>
      </c>
      <c r="AP186" s="96">
        <v>0</v>
      </c>
      <c r="AQ186" s="96">
        <v>27837.49839746</v>
      </c>
      <c r="AR186" s="96">
        <v>0</v>
      </c>
      <c r="AS186" s="96">
        <v>3901.5</v>
      </c>
      <c r="AT186" s="96">
        <v>229012.62361501</v>
      </c>
      <c r="AU186" s="96">
        <v>-278512.83317370998</v>
      </c>
      <c r="AV186" s="96">
        <v>-395529.82495606999</v>
      </c>
      <c r="AW186" s="96">
        <v>-1.04494485</v>
      </c>
      <c r="AX186" s="96">
        <v>0</v>
      </c>
      <c r="AY186" s="96">
        <v>395529.77533897001</v>
      </c>
      <c r="AZ186" s="96">
        <v>366560.64174886001</v>
      </c>
      <c r="BA186" s="96">
        <v>28969.133590109999</v>
      </c>
      <c r="BB186" s="96">
        <v>387577.04700000002</v>
      </c>
      <c r="BC186" s="96">
        <v>5145501</v>
      </c>
      <c r="BE186" s="26"/>
      <c r="BI186">
        <v>2021</v>
      </c>
      <c r="BJ186">
        <v>3</v>
      </c>
      <c r="BK186" t="s">
        <v>681</v>
      </c>
      <c r="BL186" s="3">
        <v>44256</v>
      </c>
      <c r="BM186" s="96">
        <v>825866.05058079003</v>
      </c>
      <c r="BN186" s="96">
        <v>825866.05058079003</v>
      </c>
      <c r="BO186" s="96">
        <v>663079.01775262004</v>
      </c>
      <c r="BP186" s="96">
        <v>102405.51591696998</v>
      </c>
      <c r="BQ186" s="96">
        <v>14787.321473529999</v>
      </c>
      <c r="BR186" s="96">
        <v>562.30067024000004</v>
      </c>
      <c r="BS186" s="96">
        <v>67424.358011200005</v>
      </c>
      <c r="BT186" s="96">
        <v>19631.535762</v>
      </c>
      <c r="BU186" s="96">
        <v>381908.05084818008</v>
      </c>
      <c r="BV186" s="96">
        <v>94238.979910750029</v>
      </c>
      <c r="BW186" s="96">
        <v>746.23553800000013</v>
      </c>
      <c r="BX186" s="96">
        <v>83780.235538720008</v>
      </c>
      <c r="BY186" s="96">
        <v>162787.03282816999</v>
      </c>
      <c r="BZ186" s="96">
        <v>38338.28644702</v>
      </c>
      <c r="CA186" s="96">
        <v>11850.3627715</v>
      </c>
      <c r="CB186" s="96">
        <v>112598.38360965</v>
      </c>
      <c r="CC186" s="96">
        <v>0</v>
      </c>
      <c r="CD186" s="96">
        <v>770221.37214832008</v>
      </c>
      <c r="CE186" s="96">
        <v>707264.30487778992</v>
      </c>
      <c r="CF186" s="96">
        <v>192539.63697925</v>
      </c>
      <c r="CG186" s="96">
        <v>154261.21414526994</v>
      </c>
      <c r="CH186" s="96">
        <v>38278.422833980003</v>
      </c>
      <c r="CI186" s="96">
        <v>29909.695007399998</v>
      </c>
      <c r="CJ186" s="96">
        <v>200858.59198958997</v>
      </c>
      <c r="CK186" s="96">
        <v>74516.964757279988</v>
      </c>
      <c r="CL186" s="96">
        <v>126058.50163820997</v>
      </c>
      <c r="CM186" s="96">
        <v>283.12559409999994</v>
      </c>
      <c r="CN186" s="96">
        <v>0</v>
      </c>
      <c r="CO186" s="96">
        <v>283956.38090155</v>
      </c>
      <c r="CP186" s="96">
        <v>222220.91748880001</v>
      </c>
      <c r="CQ186" s="96">
        <v>61735.463412749996</v>
      </c>
      <c r="CR186" s="96">
        <v>62957.067270529995</v>
      </c>
      <c r="CS186" s="96">
        <v>22591.504533370004</v>
      </c>
      <c r="CT186" s="96">
        <v>40365.562737159999</v>
      </c>
      <c r="CU186" s="96">
        <v>1216.6793506700001</v>
      </c>
      <c r="CV186" s="96">
        <v>20723.432718980002</v>
      </c>
      <c r="CW186" s="96">
        <v>0</v>
      </c>
      <c r="CX186" s="96">
        <v>18425.450667509998</v>
      </c>
      <c r="CY186" s="96">
        <v>0</v>
      </c>
      <c r="CZ186" s="96">
        <v>0</v>
      </c>
      <c r="DA186" s="96">
        <v>339601.05933402001</v>
      </c>
      <c r="DB186" s="96">
        <v>118601.74570299999</v>
      </c>
      <c r="DC186" s="96">
        <v>55644.678432470013</v>
      </c>
      <c r="DD186" s="96">
        <v>0.14700690999999999</v>
      </c>
      <c r="DE186" s="96">
        <v>0</v>
      </c>
      <c r="DF186" s="96">
        <v>-55644.707454830001</v>
      </c>
      <c r="DG186" s="96">
        <v>-63843.718485519988</v>
      </c>
      <c r="DH186" s="96">
        <v>8199.0110306899987</v>
      </c>
    </row>
    <row r="187" spans="2:112" x14ac:dyDescent="0.25">
      <c r="B187">
        <v>2021</v>
      </c>
      <c r="C187">
        <v>4</v>
      </c>
      <c r="D187" t="s">
        <v>682</v>
      </c>
      <c r="E187" s="3">
        <v>44287</v>
      </c>
      <c r="F187" s="96">
        <v>2194138.5522254701</v>
      </c>
      <c r="G187" s="96">
        <v>2187603.6032804698</v>
      </c>
      <c r="H187" s="96">
        <v>1856543.2836633699</v>
      </c>
      <c r="I187" s="96">
        <v>361011.56663973001</v>
      </c>
      <c r="J187" s="96">
        <v>54397.277737069999</v>
      </c>
      <c r="K187" s="96">
        <v>2046.80951484</v>
      </c>
      <c r="L187" s="96">
        <v>244890.52495542</v>
      </c>
      <c r="M187" s="96">
        <v>59676.954432400002</v>
      </c>
      <c r="N187" s="96">
        <v>750050.51272333995</v>
      </c>
      <c r="O187" s="96">
        <v>408370.69795634999</v>
      </c>
      <c r="P187" s="96">
        <v>3893.5566920000001</v>
      </c>
      <c r="Q187" s="96">
        <v>333216.94965194998</v>
      </c>
      <c r="R187" s="96">
        <v>331060.3196171</v>
      </c>
      <c r="S187" s="96">
        <v>153736.86174312999</v>
      </c>
      <c r="T187" s="96">
        <v>59546.322025649999</v>
      </c>
      <c r="U187" s="96">
        <v>117777.13584832</v>
      </c>
      <c r="V187" s="96">
        <v>6534.9489450000001</v>
      </c>
      <c r="W187" s="96">
        <v>2660211.2324756901</v>
      </c>
      <c r="X187" s="96">
        <v>2502997.2537667202</v>
      </c>
      <c r="Y187" s="96">
        <v>920671.49485441996</v>
      </c>
      <c r="Z187" s="96">
        <v>759195.10771829996</v>
      </c>
      <c r="AA187" s="96">
        <v>161476.38713612</v>
      </c>
      <c r="AB187" s="96">
        <v>71964.576406160006</v>
      </c>
      <c r="AC187" s="96">
        <v>812866.44141107996</v>
      </c>
      <c r="AD187" s="96">
        <v>290176.24064367998</v>
      </c>
      <c r="AE187" s="96">
        <v>519975.34125276998</v>
      </c>
      <c r="AF187" s="96">
        <v>2714.8595146299999</v>
      </c>
      <c r="AG187" s="96">
        <v>0</v>
      </c>
      <c r="AH187" s="96">
        <v>697494.74109506002</v>
      </c>
      <c r="AI187" s="96">
        <v>575980.71353265003</v>
      </c>
      <c r="AJ187" s="96">
        <v>121514.02756241</v>
      </c>
      <c r="AK187" s="96">
        <v>153312.47870897001</v>
      </c>
      <c r="AL187" s="96">
        <v>66546.949861350004</v>
      </c>
      <c r="AM187" s="96">
        <v>86765.528847619993</v>
      </c>
      <c r="AN187" s="96">
        <v>4770.7183546799997</v>
      </c>
      <c r="AO187" s="96">
        <v>53074.549300469997</v>
      </c>
      <c r="AP187" s="96">
        <v>0</v>
      </c>
      <c r="AQ187" s="96">
        <v>28920.26119247</v>
      </c>
      <c r="AR187" s="96">
        <v>0</v>
      </c>
      <c r="AS187" s="96">
        <v>3901.5</v>
      </c>
      <c r="AT187" s="96">
        <v>231422.06084483999</v>
      </c>
      <c r="AU187" s="96">
        <v>-315393.65048625</v>
      </c>
      <c r="AV187" s="96">
        <v>-466072.68025022</v>
      </c>
      <c r="AW187" s="96">
        <v>-1.23131105</v>
      </c>
      <c r="AX187" s="96">
        <v>0</v>
      </c>
      <c r="AY187" s="96">
        <v>466072.70060406998</v>
      </c>
      <c r="AZ187" s="96">
        <v>494238.44586379</v>
      </c>
      <c r="BA187" s="96">
        <v>-28165.745259719999</v>
      </c>
      <c r="BB187" s="96">
        <v>387577.04700000002</v>
      </c>
      <c r="BC187" s="96">
        <v>5145501</v>
      </c>
      <c r="BE187" s="26"/>
      <c r="BI187">
        <v>2021</v>
      </c>
      <c r="BJ187">
        <v>4</v>
      </c>
      <c r="BK187" t="s">
        <v>682</v>
      </c>
      <c r="BL187" s="3">
        <v>44287</v>
      </c>
      <c r="BM187" s="96">
        <v>455879.96850657999</v>
      </c>
      <c r="BN187" s="96">
        <v>455879.96850657975</v>
      </c>
      <c r="BO187" s="96">
        <v>393864.67192833987</v>
      </c>
      <c r="BP187" s="96">
        <v>93794.941995080037</v>
      </c>
      <c r="BQ187" s="96">
        <v>13921.891481250001</v>
      </c>
      <c r="BR187" s="96">
        <v>474.19661816999997</v>
      </c>
      <c r="BS187" s="96">
        <v>65675.61084347</v>
      </c>
      <c r="BT187" s="96">
        <v>13723.243052190002</v>
      </c>
      <c r="BU187" s="96">
        <v>124900.0445543899</v>
      </c>
      <c r="BV187" s="96">
        <v>99526.327687429963</v>
      </c>
      <c r="BW187" s="96">
        <v>1134.0922439999999</v>
      </c>
      <c r="BX187" s="96">
        <v>74509.265447439975</v>
      </c>
      <c r="BY187" s="96">
        <v>62015.296578239999</v>
      </c>
      <c r="BZ187" s="96">
        <v>40374.441732559993</v>
      </c>
      <c r="CA187" s="96">
        <v>18558.611214969998</v>
      </c>
      <c r="CB187" s="96">
        <v>3082.2436307099997</v>
      </c>
      <c r="CC187" s="96">
        <v>0</v>
      </c>
      <c r="CD187" s="96">
        <v>526422.82380073005</v>
      </c>
      <c r="CE187" s="96">
        <v>492760.78581912024</v>
      </c>
      <c r="CF187" s="96">
        <v>190195.48828110995</v>
      </c>
      <c r="CG187" s="96">
        <v>156586.08118321002</v>
      </c>
      <c r="CH187" s="96">
        <v>33609.407097899995</v>
      </c>
      <c r="CI187" s="96">
        <v>20330.245879980008</v>
      </c>
      <c r="CJ187" s="96">
        <v>209282.75913404999</v>
      </c>
      <c r="CK187" s="96">
        <v>75510.685442869988</v>
      </c>
      <c r="CL187" s="96">
        <v>132875.25877968001</v>
      </c>
      <c r="CM187" s="96">
        <v>896.81491149999988</v>
      </c>
      <c r="CN187" s="96">
        <v>0</v>
      </c>
      <c r="CO187" s="96">
        <v>72952.292523980024</v>
      </c>
      <c r="CP187" s="96">
        <v>52460.295963910001</v>
      </c>
      <c r="CQ187" s="96">
        <v>20491.996560070009</v>
      </c>
      <c r="CR187" s="96">
        <v>33662.037981610018</v>
      </c>
      <c r="CS187" s="96">
        <v>19414.945583150002</v>
      </c>
      <c r="CT187" s="96">
        <v>14247.092398459994</v>
      </c>
      <c r="CU187" s="96">
        <v>1202.1337906699996</v>
      </c>
      <c r="CV187" s="96">
        <v>11962.195812779995</v>
      </c>
      <c r="CW187" s="96">
        <v>0</v>
      </c>
      <c r="CX187" s="96">
        <v>1082.7627950099995</v>
      </c>
      <c r="CY187" s="96">
        <v>0</v>
      </c>
      <c r="CZ187" s="96">
        <v>0</v>
      </c>
      <c r="DA187" s="96">
        <v>2409.4372298299859</v>
      </c>
      <c r="DB187" s="96">
        <v>-36880.817312540021</v>
      </c>
      <c r="DC187" s="96">
        <v>-70542.855294150009</v>
      </c>
      <c r="DD187" s="96">
        <v>-0.18636619999999993</v>
      </c>
      <c r="DE187" s="96">
        <v>0</v>
      </c>
      <c r="DF187" s="96">
        <v>70542.92526509997</v>
      </c>
      <c r="DG187" s="96">
        <v>127677.80411492998</v>
      </c>
      <c r="DH187" s="96">
        <v>-57134.878849829998</v>
      </c>
    </row>
    <row r="188" spans="2:112" x14ac:dyDescent="0.25">
      <c r="B188">
        <v>2021</v>
      </c>
      <c r="C188">
        <v>5</v>
      </c>
      <c r="D188" t="s">
        <v>683</v>
      </c>
      <c r="E188" s="3">
        <v>44317</v>
      </c>
      <c r="F188" s="96">
        <v>2614396.2371932101</v>
      </c>
      <c r="G188" s="96">
        <v>2607861.2882482102</v>
      </c>
      <c r="H188" s="96">
        <v>2228465.0935011199</v>
      </c>
      <c r="I188" s="96">
        <v>451343.82801633002</v>
      </c>
      <c r="J188" s="96">
        <v>68300.396155990005</v>
      </c>
      <c r="K188" s="96">
        <v>2565.2466448199998</v>
      </c>
      <c r="L188" s="96">
        <v>308387.07953148999</v>
      </c>
      <c r="M188" s="96">
        <v>72091.105684030001</v>
      </c>
      <c r="N188" s="96">
        <v>853698.99441180006</v>
      </c>
      <c r="O188" s="96">
        <v>498489.59413942997</v>
      </c>
      <c r="P188" s="96">
        <v>4618.2048139999997</v>
      </c>
      <c r="Q188" s="96">
        <v>420314.47211956</v>
      </c>
      <c r="R188" s="96">
        <v>379396.19474708999</v>
      </c>
      <c r="S188" s="96">
        <v>192243.33113762</v>
      </c>
      <c r="T188" s="96">
        <v>66822.973510519994</v>
      </c>
      <c r="U188" s="96">
        <v>120329.89009895</v>
      </c>
      <c r="V188" s="96">
        <v>6534.9489450000001</v>
      </c>
      <c r="W188" s="96">
        <v>3223738.2192770699</v>
      </c>
      <c r="X188" s="96">
        <v>3004073.3911476098</v>
      </c>
      <c r="Y188" s="96">
        <v>1110980.9650588101</v>
      </c>
      <c r="Z188" s="96">
        <v>915371.52833978005</v>
      </c>
      <c r="AA188" s="96">
        <v>195609.43671903</v>
      </c>
      <c r="AB188" s="96">
        <v>93417.963273439993</v>
      </c>
      <c r="AC188" s="96">
        <v>1040076.77445555</v>
      </c>
      <c r="AD188" s="96">
        <v>367432.73050907999</v>
      </c>
      <c r="AE188" s="96">
        <v>669510.70524102997</v>
      </c>
      <c r="AF188" s="96">
        <v>3133.33870544</v>
      </c>
      <c r="AG188" s="96">
        <v>0</v>
      </c>
      <c r="AH188" s="96">
        <v>759597.68835981004</v>
      </c>
      <c r="AI188" s="96">
        <v>637227.39626270998</v>
      </c>
      <c r="AJ188" s="96">
        <v>122370.2920971</v>
      </c>
      <c r="AK188" s="96">
        <v>215763.32812945999</v>
      </c>
      <c r="AL188" s="96">
        <v>92709.643312729997</v>
      </c>
      <c r="AM188" s="96">
        <v>123053.68481673</v>
      </c>
      <c r="AN188" s="96">
        <v>6282.4690012299998</v>
      </c>
      <c r="AO188" s="96">
        <v>84267.052481110004</v>
      </c>
      <c r="AP188" s="96">
        <v>0</v>
      </c>
      <c r="AQ188" s="96">
        <v>32504.163334389999</v>
      </c>
      <c r="AR188" s="96">
        <v>0</v>
      </c>
      <c r="AS188" s="96">
        <v>3901.5</v>
      </c>
      <c r="AT188" s="96">
        <v>150255.70627595001</v>
      </c>
      <c r="AU188" s="96">
        <v>-396212.10289939999</v>
      </c>
      <c r="AV188" s="96">
        <v>-609341.98208385997</v>
      </c>
      <c r="AW188" s="96">
        <v>-1.6098122699999999</v>
      </c>
      <c r="AX188" s="96">
        <v>0</v>
      </c>
      <c r="AY188" s="96">
        <v>609342.03082016006</v>
      </c>
      <c r="AZ188" s="96">
        <v>565073.84764972003</v>
      </c>
      <c r="BA188" s="96">
        <v>44268.183170440003</v>
      </c>
      <c r="BB188" s="96">
        <v>387577.04700000002</v>
      </c>
      <c r="BC188" s="96">
        <v>5145501</v>
      </c>
      <c r="BE188" s="26"/>
      <c r="BI188">
        <v>2021</v>
      </c>
      <c r="BJ188">
        <v>5</v>
      </c>
      <c r="BK188" t="s">
        <v>683</v>
      </c>
      <c r="BL188" s="3">
        <v>44317</v>
      </c>
      <c r="BM188" s="96">
        <v>420257.68496773997</v>
      </c>
      <c r="BN188" s="96">
        <v>420257.68496774044</v>
      </c>
      <c r="BO188" s="96">
        <v>371921.80983774993</v>
      </c>
      <c r="BP188" s="96">
        <v>90332.261376600014</v>
      </c>
      <c r="BQ188" s="96">
        <v>13903.118418920007</v>
      </c>
      <c r="BR188" s="96">
        <v>518.43712997999978</v>
      </c>
      <c r="BS188" s="96">
        <v>63496.55457606999</v>
      </c>
      <c r="BT188" s="96">
        <v>12414.151251629999</v>
      </c>
      <c r="BU188" s="96">
        <v>103648.4816884601</v>
      </c>
      <c r="BV188" s="96">
        <v>90118.896183079982</v>
      </c>
      <c r="BW188" s="96">
        <v>724.6481219999996</v>
      </c>
      <c r="BX188" s="96">
        <v>87097.522467610019</v>
      </c>
      <c r="BY188" s="96">
        <v>48335.875129989989</v>
      </c>
      <c r="BZ188" s="96">
        <v>38506.469394490006</v>
      </c>
      <c r="CA188" s="96">
        <v>7276.6514848699953</v>
      </c>
      <c r="CB188" s="96">
        <v>2552.7542506299942</v>
      </c>
      <c r="CC188" s="96">
        <v>0</v>
      </c>
      <c r="CD188" s="96">
        <v>563526.98680137983</v>
      </c>
      <c r="CE188" s="96">
        <v>501076.13738088962</v>
      </c>
      <c r="CF188" s="96">
        <v>190309.47020439012</v>
      </c>
      <c r="CG188" s="96">
        <v>156176.42062148009</v>
      </c>
      <c r="CH188" s="96">
        <v>34133.049582909996</v>
      </c>
      <c r="CI188" s="96">
        <v>21453.386867279987</v>
      </c>
      <c r="CJ188" s="96">
        <v>227210.33304447006</v>
      </c>
      <c r="CK188" s="96">
        <v>77256.489865400014</v>
      </c>
      <c r="CL188" s="96">
        <v>149535.36398825998</v>
      </c>
      <c r="CM188" s="96">
        <v>418.47919081000009</v>
      </c>
      <c r="CN188" s="96">
        <v>0</v>
      </c>
      <c r="CO188" s="96">
        <v>62102.947264750022</v>
      </c>
      <c r="CP188" s="96">
        <v>61246.682730059954</v>
      </c>
      <c r="CQ188" s="96">
        <v>856.26453468999534</v>
      </c>
      <c r="CR188" s="96">
        <v>62450.849420489976</v>
      </c>
      <c r="CS188" s="96">
        <v>26162.693451379993</v>
      </c>
      <c r="CT188" s="96">
        <v>36288.155969110012</v>
      </c>
      <c r="CU188" s="96">
        <v>1511.7506465500001</v>
      </c>
      <c r="CV188" s="96">
        <v>31192.503180640007</v>
      </c>
      <c r="CW188" s="96">
        <v>0</v>
      </c>
      <c r="CX188" s="96">
        <v>3583.9021419199998</v>
      </c>
      <c r="CY188" s="96">
        <v>0</v>
      </c>
      <c r="CZ188" s="96">
        <v>0</v>
      </c>
      <c r="DA188" s="96">
        <v>-81166.354568889976</v>
      </c>
      <c r="DB188" s="96">
        <v>-80818.452413149993</v>
      </c>
      <c r="DC188" s="96">
        <v>-143269.30183363997</v>
      </c>
      <c r="DD188" s="96">
        <v>-0.37850121999999997</v>
      </c>
      <c r="DE188" s="96">
        <v>0</v>
      </c>
      <c r="DF188" s="96">
        <v>143269.33021609008</v>
      </c>
      <c r="DG188" s="96">
        <v>70835.401785930037</v>
      </c>
      <c r="DH188" s="96">
        <v>72433.928430159998</v>
      </c>
    </row>
    <row r="189" spans="2:112" x14ac:dyDescent="0.25">
      <c r="B189">
        <v>2021</v>
      </c>
      <c r="C189">
        <v>6</v>
      </c>
      <c r="D189" t="s">
        <v>684</v>
      </c>
      <c r="E189" s="3">
        <v>44348</v>
      </c>
      <c r="F189" s="96">
        <v>3147881.06401989</v>
      </c>
      <c r="G189" s="96">
        <v>3141346.1150748902</v>
      </c>
      <c r="H189" s="96">
        <v>2710444.8667400698</v>
      </c>
      <c r="I189" s="96">
        <v>550771.12033323001</v>
      </c>
      <c r="J189" s="96">
        <v>82358.430686370004</v>
      </c>
      <c r="K189" s="96">
        <v>3173.65168167</v>
      </c>
      <c r="L189" s="96">
        <v>377042.49574581999</v>
      </c>
      <c r="M189" s="96">
        <v>88196.542219370007</v>
      </c>
      <c r="N189" s="96">
        <v>1074512.7363455901</v>
      </c>
      <c r="O189" s="96">
        <v>593158.00803266</v>
      </c>
      <c r="P189" s="96">
        <v>5417.8011159999996</v>
      </c>
      <c r="Q189" s="96">
        <v>486585.20091259002</v>
      </c>
      <c r="R189" s="96">
        <v>430901.24833481997</v>
      </c>
      <c r="S189" s="96">
        <v>233354.16340927</v>
      </c>
      <c r="T189" s="96">
        <v>74489.185508580005</v>
      </c>
      <c r="U189" s="96">
        <v>123057.89941697</v>
      </c>
      <c r="V189" s="96">
        <v>6534.9489450000001</v>
      </c>
      <c r="W189" s="96">
        <v>3892747.1564754201</v>
      </c>
      <c r="X189" s="96">
        <v>3649896.6429194999</v>
      </c>
      <c r="Y189" s="96">
        <v>1301419.1808440899</v>
      </c>
      <c r="Z189" s="96">
        <v>1071042.72906094</v>
      </c>
      <c r="AA189" s="96">
        <v>230376.45178315</v>
      </c>
      <c r="AB189" s="96">
        <v>121152.81317665</v>
      </c>
      <c r="AC189" s="96">
        <v>1312086.3143645099</v>
      </c>
      <c r="AD189" s="96">
        <v>440888.9611592</v>
      </c>
      <c r="AE189" s="96">
        <v>867782.79615427996</v>
      </c>
      <c r="AF189" s="96">
        <v>3414.5570510299999</v>
      </c>
      <c r="AG189" s="96">
        <v>0</v>
      </c>
      <c r="AH189" s="96">
        <v>915238.33453424997</v>
      </c>
      <c r="AI189" s="96">
        <v>791838.42925666005</v>
      </c>
      <c r="AJ189" s="96">
        <v>123399.90527759001</v>
      </c>
      <c r="AK189" s="96">
        <v>238949.01355592001</v>
      </c>
      <c r="AL189" s="96">
        <v>100136.19641605001</v>
      </c>
      <c r="AM189" s="96">
        <v>138812.81713986999</v>
      </c>
      <c r="AN189" s="96">
        <v>7592.09764206</v>
      </c>
      <c r="AO189" s="96">
        <v>98612.416288430002</v>
      </c>
      <c r="AP189" s="96">
        <v>0</v>
      </c>
      <c r="AQ189" s="96">
        <v>32608.303209379999</v>
      </c>
      <c r="AR189" s="96">
        <v>0</v>
      </c>
      <c r="AS189" s="96">
        <v>3901.5</v>
      </c>
      <c r="AT189" s="96">
        <v>170372.24207872001</v>
      </c>
      <c r="AU189" s="96">
        <v>-508550.52784460998</v>
      </c>
      <c r="AV189" s="96">
        <v>-744866.09245552996</v>
      </c>
      <c r="AW189" s="96">
        <v>-1.9678515599999999</v>
      </c>
      <c r="AX189" s="96">
        <v>0</v>
      </c>
      <c r="AY189" s="96">
        <v>744866.05469851999</v>
      </c>
      <c r="AZ189" s="96">
        <v>504610.92850928998</v>
      </c>
      <c r="BA189" s="96">
        <v>240255.12618923001</v>
      </c>
      <c r="BB189" s="96">
        <v>387577.04700000002</v>
      </c>
      <c r="BC189" s="96">
        <v>5145501</v>
      </c>
      <c r="BE189" s="26"/>
      <c r="BI189">
        <v>2021</v>
      </c>
      <c r="BJ189">
        <v>6</v>
      </c>
      <c r="BK189" t="s">
        <v>684</v>
      </c>
      <c r="BL189" s="3">
        <v>44348</v>
      </c>
      <c r="BM189" s="96">
        <v>533484.82682667999</v>
      </c>
      <c r="BN189" s="96">
        <v>533484.82682667999</v>
      </c>
      <c r="BO189" s="96">
        <v>481979.77323894994</v>
      </c>
      <c r="BP189" s="96">
        <v>99427.292316899984</v>
      </c>
      <c r="BQ189" s="96">
        <v>14058.034530379999</v>
      </c>
      <c r="BR189" s="96">
        <v>608.40503685000022</v>
      </c>
      <c r="BS189" s="96">
        <v>68655.416214330005</v>
      </c>
      <c r="BT189" s="96">
        <v>16105.436535340006</v>
      </c>
      <c r="BU189" s="96">
        <v>220813.74193379004</v>
      </c>
      <c r="BV189" s="96">
        <v>94668.413893230027</v>
      </c>
      <c r="BW189" s="96">
        <v>799.59630199999992</v>
      </c>
      <c r="BX189" s="96">
        <v>66270.728793030023</v>
      </c>
      <c r="BY189" s="96">
        <v>51505.053587729984</v>
      </c>
      <c r="BZ189" s="96">
        <v>41110.832271649997</v>
      </c>
      <c r="CA189" s="96">
        <v>7666.211998060011</v>
      </c>
      <c r="CB189" s="96">
        <v>2728.0093180200056</v>
      </c>
      <c r="CC189" s="96">
        <v>0</v>
      </c>
      <c r="CD189" s="96">
        <v>669008.93719835021</v>
      </c>
      <c r="CE189" s="96">
        <v>645823.25177189009</v>
      </c>
      <c r="CF189" s="96">
        <v>190438.21578527987</v>
      </c>
      <c r="CG189" s="96">
        <v>155671.20072115993</v>
      </c>
      <c r="CH189" s="96">
        <v>34767.015064120002</v>
      </c>
      <c r="CI189" s="96">
        <v>27734.849903210008</v>
      </c>
      <c r="CJ189" s="96">
        <v>272009.53990895988</v>
      </c>
      <c r="CK189" s="96">
        <v>73456.230650120007</v>
      </c>
      <c r="CL189" s="96">
        <v>198272.09091324999</v>
      </c>
      <c r="CM189" s="96">
        <v>281.2183455899999</v>
      </c>
      <c r="CN189" s="96">
        <v>0</v>
      </c>
      <c r="CO189" s="96">
        <v>155640.64617443993</v>
      </c>
      <c r="CP189" s="96">
        <v>154611.03299395007</v>
      </c>
      <c r="CQ189" s="96">
        <v>1029.6131804900069</v>
      </c>
      <c r="CR189" s="96">
        <v>23185.685426460026</v>
      </c>
      <c r="CS189" s="96">
        <v>7426.5531033200095</v>
      </c>
      <c r="CT189" s="96">
        <v>15759.132323139987</v>
      </c>
      <c r="CU189" s="96">
        <v>1309.6286408300002</v>
      </c>
      <c r="CV189" s="96">
        <v>14345.363807319998</v>
      </c>
      <c r="CW189" s="96">
        <v>0</v>
      </c>
      <c r="CX189" s="96">
        <v>104.13987498999995</v>
      </c>
      <c r="CY189" s="96">
        <v>0</v>
      </c>
      <c r="CZ189" s="96">
        <v>0</v>
      </c>
      <c r="DA189" s="96">
        <v>20116.535802769999</v>
      </c>
      <c r="DB189" s="96">
        <v>-112338.42494520999</v>
      </c>
      <c r="DC189" s="96">
        <v>-135524.11037166999</v>
      </c>
      <c r="DD189" s="96">
        <v>-0.35803929000000001</v>
      </c>
      <c r="DE189" s="96">
        <v>0</v>
      </c>
      <c r="DF189" s="96">
        <v>135524.02387835993</v>
      </c>
      <c r="DG189" s="96">
        <v>-60462.919140430051</v>
      </c>
      <c r="DH189" s="96">
        <v>195986.94301879001</v>
      </c>
    </row>
    <row r="190" spans="2:112" x14ac:dyDescent="0.25">
      <c r="B190">
        <v>2021</v>
      </c>
      <c r="C190">
        <v>7</v>
      </c>
      <c r="D190" t="s">
        <v>685</v>
      </c>
      <c r="E190" s="3">
        <v>44378</v>
      </c>
      <c r="F190" s="96">
        <v>3593685.7569210199</v>
      </c>
      <c r="G190" s="96">
        <v>3587150.80797602</v>
      </c>
      <c r="H190" s="96">
        <v>3107452.0446020099</v>
      </c>
      <c r="I190" s="96">
        <v>646643.26888124004</v>
      </c>
      <c r="J190" s="96">
        <v>96819.440006789999</v>
      </c>
      <c r="K190" s="96">
        <v>3794.09872877</v>
      </c>
      <c r="L190" s="96">
        <v>443165.97461994999</v>
      </c>
      <c r="M190" s="96">
        <v>102863.75552573</v>
      </c>
      <c r="N190" s="96">
        <v>1217749.03248077</v>
      </c>
      <c r="O190" s="96">
        <v>686816.2521099</v>
      </c>
      <c r="P190" s="96">
        <v>6176.3708539999998</v>
      </c>
      <c r="Q190" s="96">
        <v>550067.1202761</v>
      </c>
      <c r="R190" s="96">
        <v>479698.76337400998</v>
      </c>
      <c r="S190" s="96">
        <v>272003.12028936</v>
      </c>
      <c r="T190" s="96">
        <v>82885.407175579996</v>
      </c>
      <c r="U190" s="96">
        <v>124810.23590907</v>
      </c>
      <c r="V190" s="96">
        <v>6534.9489450000001</v>
      </c>
      <c r="W190" s="96">
        <v>4562891.2062376495</v>
      </c>
      <c r="X190" s="96">
        <v>4266229.7278850097</v>
      </c>
      <c r="Y190" s="96">
        <v>1489523.8222300799</v>
      </c>
      <c r="Z190" s="96">
        <v>1224919.5161691001</v>
      </c>
      <c r="AA190" s="96">
        <v>264604.30606098002</v>
      </c>
      <c r="AB190" s="96">
        <v>146276.31257432001</v>
      </c>
      <c r="AC190" s="96">
        <v>1560771.3903838501</v>
      </c>
      <c r="AD190" s="96">
        <v>517274.57802483998</v>
      </c>
      <c r="AE190" s="96">
        <v>1021516.05975763</v>
      </c>
      <c r="AF190" s="96">
        <v>4241.7371863799999</v>
      </c>
      <c r="AG190" s="96">
        <v>17739.015415000002</v>
      </c>
      <c r="AH190" s="96">
        <v>1069658.20269676</v>
      </c>
      <c r="AI190" s="96">
        <v>931628.73935277003</v>
      </c>
      <c r="AJ190" s="96">
        <v>138029.46334399001</v>
      </c>
      <c r="AK190" s="96">
        <v>292759.97835264</v>
      </c>
      <c r="AL190" s="96">
        <v>122458.78634838</v>
      </c>
      <c r="AM190" s="96">
        <v>170301.19200426</v>
      </c>
      <c r="AN190" s="96">
        <v>9257.6718599699998</v>
      </c>
      <c r="AO190" s="96">
        <v>128209.33542864</v>
      </c>
      <c r="AP190" s="96">
        <v>0</v>
      </c>
      <c r="AQ190" s="96">
        <v>32834.184715650001</v>
      </c>
      <c r="AR190" s="96">
        <v>0</v>
      </c>
      <c r="AS190" s="96">
        <v>3901.5</v>
      </c>
      <c r="AT190" s="96">
        <v>100452.75338013051</v>
      </c>
      <c r="AU190" s="96">
        <v>-679078.91990898969</v>
      </c>
      <c r="AV190" s="96">
        <v>-969205.44931662967</v>
      </c>
      <c r="AW190" s="96">
        <v>-2.56053065</v>
      </c>
      <c r="AX190" s="96">
        <v>-2.9314059647731483E-2</v>
      </c>
      <c r="AY190" s="96">
        <v>969205.42000257003</v>
      </c>
      <c r="AZ190" s="96">
        <v>543817.45441889996</v>
      </c>
      <c r="BA190" s="96">
        <v>425387.96558367001</v>
      </c>
      <c r="BB190" s="96">
        <v>387577.04700000002</v>
      </c>
      <c r="BC190" s="96">
        <v>5145501</v>
      </c>
      <c r="BE190" s="26"/>
      <c r="BI190">
        <v>2021</v>
      </c>
      <c r="BJ190">
        <v>7</v>
      </c>
      <c r="BK190" t="s">
        <v>685</v>
      </c>
      <c r="BL190" s="3">
        <v>44378</v>
      </c>
      <c r="BM190" s="96">
        <v>445804.69290112983</v>
      </c>
      <c r="BN190" s="96">
        <v>445804.69290112983</v>
      </c>
      <c r="BO190" s="96">
        <v>397007.17786194012</v>
      </c>
      <c r="BP190" s="96">
        <v>95872.148548010038</v>
      </c>
      <c r="BQ190" s="96">
        <v>14461.009320419995</v>
      </c>
      <c r="BR190" s="96">
        <v>620.44704709999996</v>
      </c>
      <c r="BS190" s="96">
        <v>66123.47887413</v>
      </c>
      <c r="BT190" s="96">
        <v>14667.21330635999</v>
      </c>
      <c r="BU190" s="96">
        <v>143236.29613517993</v>
      </c>
      <c r="BV190" s="96">
        <v>93658.24407724</v>
      </c>
      <c r="BW190" s="96">
        <v>758.56973800000014</v>
      </c>
      <c r="BX190" s="96">
        <v>63481.91936350998</v>
      </c>
      <c r="BY190" s="96">
        <v>48797.51503919001</v>
      </c>
      <c r="BZ190" s="96">
        <v>38648.956880090002</v>
      </c>
      <c r="CA190" s="96">
        <v>8396.2216669999907</v>
      </c>
      <c r="CB190" s="96">
        <v>1752.3364921000029</v>
      </c>
      <c r="CC190" s="96">
        <v>0</v>
      </c>
      <c r="CD190" s="96">
        <v>670144.04976222944</v>
      </c>
      <c r="CE190" s="96">
        <v>616333.08496550983</v>
      </c>
      <c r="CF190" s="96">
        <v>188104.64138598996</v>
      </c>
      <c r="CG190" s="96">
        <v>153876.78710816009</v>
      </c>
      <c r="CH190" s="96">
        <v>34227.854277830018</v>
      </c>
      <c r="CI190" s="96">
        <v>25123.499397670006</v>
      </c>
      <c r="CJ190" s="96">
        <v>248685.07601934019</v>
      </c>
      <c r="CK190" s="96">
        <v>76385.616865639982</v>
      </c>
      <c r="CL190" s="96">
        <v>153733.26360335003</v>
      </c>
      <c r="CM190" s="96">
        <v>827.18013535</v>
      </c>
      <c r="CN190" s="96">
        <v>17739.015415000002</v>
      </c>
      <c r="CO190" s="96">
        <v>154419.86816250999</v>
      </c>
      <c r="CP190" s="96">
        <v>139790.31009610998</v>
      </c>
      <c r="CQ190" s="96">
        <v>14629.558066400001</v>
      </c>
      <c r="CR190" s="96">
        <v>53810.964796719985</v>
      </c>
      <c r="CS190" s="96">
        <v>22322.589932329996</v>
      </c>
      <c r="CT190" s="96">
        <v>31488.374864390003</v>
      </c>
      <c r="CU190" s="96">
        <v>1665.5742179099998</v>
      </c>
      <c r="CV190" s="96">
        <v>29596.919140209997</v>
      </c>
      <c r="CW190" s="96">
        <v>0</v>
      </c>
      <c r="CX190" s="96">
        <v>225.88150627000141</v>
      </c>
      <c r="CY190" s="96">
        <v>0</v>
      </c>
      <c r="CZ190" s="96">
        <v>0</v>
      </c>
      <c r="DA190" s="96">
        <v>-69919.488698589499</v>
      </c>
      <c r="DB190" s="96">
        <v>-170528.3920643797</v>
      </c>
      <c r="DC190" s="96">
        <v>-224339.35686109972</v>
      </c>
      <c r="DD190" s="96">
        <v>-0.59267909000000008</v>
      </c>
      <c r="DE190" s="96">
        <v>-2.9314059647731483E-2</v>
      </c>
      <c r="DF190" s="96">
        <v>224339.36530405004</v>
      </c>
      <c r="DG190" s="96">
        <v>39206.525909609976</v>
      </c>
      <c r="DH190" s="96">
        <v>185132.83939444</v>
      </c>
    </row>
    <row r="191" spans="2:112" x14ac:dyDescent="0.25">
      <c r="B191">
        <v>2021</v>
      </c>
      <c r="C191">
        <v>8</v>
      </c>
      <c r="D191" t="s">
        <v>686</v>
      </c>
      <c r="E191" s="3">
        <v>44409</v>
      </c>
      <c r="F191" s="96">
        <v>4025472.2311503999</v>
      </c>
      <c r="G191" s="96">
        <v>4018937.2822054001</v>
      </c>
      <c r="H191" s="96">
        <v>3484668.1875510402</v>
      </c>
      <c r="I191" s="96">
        <v>745849.73370750004</v>
      </c>
      <c r="J191" s="96">
        <v>111429.7884569</v>
      </c>
      <c r="K191" s="96">
        <v>4304.7813984100003</v>
      </c>
      <c r="L191" s="96">
        <v>510992.12534698</v>
      </c>
      <c r="M191" s="96">
        <v>119123.03850521</v>
      </c>
      <c r="N191" s="96">
        <v>1332461.06578196</v>
      </c>
      <c r="O191" s="96">
        <v>785555.54650826997</v>
      </c>
      <c r="P191" s="96">
        <v>7022.0570209999996</v>
      </c>
      <c r="Q191" s="96">
        <v>613779.78453230998</v>
      </c>
      <c r="R191" s="96">
        <v>534269.09465435997</v>
      </c>
      <c r="S191" s="96">
        <v>310235.88371422997</v>
      </c>
      <c r="T191" s="96">
        <v>96679.357869379994</v>
      </c>
      <c r="U191" s="96">
        <v>127353.85307075</v>
      </c>
      <c r="V191" s="96">
        <v>6534.9489450000001</v>
      </c>
      <c r="W191" s="96">
        <v>5347874.8861696599</v>
      </c>
      <c r="X191" s="96">
        <v>5020442.6004566597</v>
      </c>
      <c r="Y191" s="96">
        <v>1677709.1165301299</v>
      </c>
      <c r="Z191" s="96">
        <v>1378801.06260295</v>
      </c>
      <c r="AA191" s="96">
        <v>298908.05392718001</v>
      </c>
      <c r="AB191" s="96">
        <v>171127.56508751001</v>
      </c>
      <c r="AC191" s="96">
        <v>1823271.4052635899</v>
      </c>
      <c r="AD191" s="96">
        <v>594967.68166045996</v>
      </c>
      <c r="AE191" s="96">
        <v>1205877.0459676201</v>
      </c>
      <c r="AF191" s="96">
        <v>4687.6622205100002</v>
      </c>
      <c r="AG191" s="96">
        <v>17739.015415000002</v>
      </c>
      <c r="AH191" s="96">
        <v>1348334.51357543</v>
      </c>
      <c r="AI191" s="96">
        <v>1185430.5451773601</v>
      </c>
      <c r="AJ191" s="96">
        <v>162903.96839806999</v>
      </c>
      <c r="AK191" s="96">
        <v>323517.18129818997</v>
      </c>
      <c r="AL191" s="96">
        <v>139271.07350354001</v>
      </c>
      <c r="AM191" s="96">
        <v>184246.10779464999</v>
      </c>
      <c r="AN191" s="96">
        <v>10797.7831078</v>
      </c>
      <c r="AO191" s="96">
        <v>140318.39698903001</v>
      </c>
      <c r="AP191" s="96">
        <v>0</v>
      </c>
      <c r="AQ191" s="96">
        <v>33129.92769782</v>
      </c>
      <c r="AR191" s="96">
        <v>0</v>
      </c>
      <c r="AS191" s="96">
        <v>3915.10441481</v>
      </c>
      <c r="AT191" s="96">
        <v>25931.858556170017</v>
      </c>
      <c r="AU191" s="96">
        <v>-1001505.3182512596</v>
      </c>
      <c r="AV191" s="96">
        <v>-1322402.65501926</v>
      </c>
      <c r="AW191" s="96">
        <v>-3.4936375200000001</v>
      </c>
      <c r="AX191" s="96">
        <v>1</v>
      </c>
      <c r="AY191" s="96">
        <v>1322402.6548206899</v>
      </c>
      <c r="AZ191" s="96">
        <v>897681.41172048997</v>
      </c>
      <c r="BA191" s="96">
        <v>424721.24310020002</v>
      </c>
      <c r="BB191" s="96">
        <v>387577.04700000002</v>
      </c>
      <c r="BC191" s="96">
        <v>5145501</v>
      </c>
      <c r="BE191" s="26"/>
      <c r="BI191">
        <v>2021</v>
      </c>
      <c r="BJ191">
        <v>8</v>
      </c>
      <c r="BK191" t="s">
        <v>686</v>
      </c>
      <c r="BL191" s="3">
        <v>44409</v>
      </c>
      <c r="BM191" s="96">
        <v>431786.47422938002</v>
      </c>
      <c r="BN191" s="96">
        <v>431786.47422938002</v>
      </c>
      <c r="BO191" s="96">
        <v>377216.14294903027</v>
      </c>
      <c r="BP191" s="96">
        <v>99206.464826259995</v>
      </c>
      <c r="BQ191" s="96">
        <v>14610.348450110003</v>
      </c>
      <c r="BR191" s="96">
        <v>510.68266964000031</v>
      </c>
      <c r="BS191" s="96">
        <v>67826.150727030006</v>
      </c>
      <c r="BT191" s="96">
        <v>16259.282979480005</v>
      </c>
      <c r="BU191" s="96">
        <v>114712.03330119001</v>
      </c>
      <c r="BV191" s="96">
        <v>98739.294398369966</v>
      </c>
      <c r="BW191" s="96">
        <v>845.68616699999984</v>
      </c>
      <c r="BX191" s="96">
        <v>63712.664256209973</v>
      </c>
      <c r="BY191" s="96">
        <v>54570.331280349987</v>
      </c>
      <c r="BZ191" s="96">
        <v>38232.763424869976</v>
      </c>
      <c r="CA191" s="96">
        <v>13793.950693799998</v>
      </c>
      <c r="CB191" s="96">
        <v>2543.6171616799984</v>
      </c>
      <c r="CC191" s="96">
        <v>0</v>
      </c>
      <c r="CD191" s="96">
        <v>784983.67993201036</v>
      </c>
      <c r="CE191" s="96">
        <v>754212.87257164996</v>
      </c>
      <c r="CF191" s="96">
        <v>188185.29430005001</v>
      </c>
      <c r="CG191" s="96">
        <v>153881.54643384996</v>
      </c>
      <c r="CH191" s="96">
        <v>34303.747866199992</v>
      </c>
      <c r="CI191" s="96">
        <v>24851.252513190004</v>
      </c>
      <c r="CJ191" s="96">
        <v>262500.01487973984</v>
      </c>
      <c r="CK191" s="96">
        <v>77693.103635619977</v>
      </c>
      <c r="CL191" s="96">
        <v>184360.98620999011</v>
      </c>
      <c r="CM191" s="96">
        <v>445.92503413000031</v>
      </c>
      <c r="CN191" s="96">
        <v>0</v>
      </c>
      <c r="CO191" s="96">
        <v>278676.31087867008</v>
      </c>
      <c r="CP191" s="96">
        <v>253801.80582459003</v>
      </c>
      <c r="CQ191" s="96">
        <v>24874.505054079986</v>
      </c>
      <c r="CR191" s="96">
        <v>30757.202945549972</v>
      </c>
      <c r="CS191" s="96">
        <v>16812.287155160011</v>
      </c>
      <c r="CT191" s="96">
        <v>13944.91579038999</v>
      </c>
      <c r="CU191" s="96">
        <v>1540.1112478300001</v>
      </c>
      <c r="CV191" s="96">
        <v>12109.061560390008</v>
      </c>
      <c r="CW191" s="96">
        <v>0</v>
      </c>
      <c r="CX191" s="96">
        <v>295.74298216999887</v>
      </c>
      <c r="CY191" s="96">
        <v>0</v>
      </c>
      <c r="CZ191" s="96">
        <v>13.60441480999998</v>
      </c>
      <c r="DA191" s="96">
        <v>-74520.894823960494</v>
      </c>
      <c r="DB191" s="96">
        <v>-322426.39834226994</v>
      </c>
      <c r="DC191" s="96">
        <v>-353197.20570263034</v>
      </c>
      <c r="DD191" s="96">
        <v>-0.93310687000000003</v>
      </c>
      <c r="DE191" s="96">
        <v>1.0293140596477315</v>
      </c>
      <c r="DF191" s="96">
        <v>353197.2348181199</v>
      </c>
      <c r="DG191" s="96">
        <v>353863.95730159001</v>
      </c>
      <c r="DH191" s="96">
        <v>-666.72248346998822</v>
      </c>
    </row>
    <row r="192" spans="2:112" x14ac:dyDescent="0.25">
      <c r="B192">
        <v>2021</v>
      </c>
      <c r="C192">
        <v>9</v>
      </c>
      <c r="D192" t="s">
        <v>687</v>
      </c>
      <c r="E192" s="3">
        <v>44440</v>
      </c>
      <c r="F192" s="96">
        <v>4554851.9757289002</v>
      </c>
      <c r="G192" s="96">
        <v>4548317.0267839003</v>
      </c>
      <c r="H192" s="96">
        <v>3973205.3537388402</v>
      </c>
      <c r="I192" s="96">
        <v>852137.26919909997</v>
      </c>
      <c r="J192" s="96">
        <v>126127.88272720001</v>
      </c>
      <c r="K192" s="96">
        <v>4823.1966077300003</v>
      </c>
      <c r="L192" s="96">
        <v>583834.48843134998</v>
      </c>
      <c r="M192" s="96">
        <v>137351.70143282</v>
      </c>
      <c r="N192" s="96">
        <v>1553582.1734982999</v>
      </c>
      <c r="O192" s="96">
        <v>881432.37452516996</v>
      </c>
      <c r="P192" s="96">
        <v>7797.0697600000003</v>
      </c>
      <c r="Q192" s="96">
        <v>678256.46675627003</v>
      </c>
      <c r="R192" s="96">
        <v>575111.67304506002</v>
      </c>
      <c r="S192" s="96">
        <v>350090.23403111001</v>
      </c>
      <c r="T192" s="96">
        <v>105585.39533102</v>
      </c>
      <c r="U192" s="96">
        <v>119436.04368293</v>
      </c>
      <c r="V192" s="96">
        <v>6534.9489450000001</v>
      </c>
      <c r="W192" s="96">
        <v>6041623.5544990599</v>
      </c>
      <c r="X192" s="96">
        <v>5665867.1920310501</v>
      </c>
      <c r="Y192" s="96">
        <v>1865811.8325631099</v>
      </c>
      <c r="Z192" s="96">
        <v>1532851.7433633399</v>
      </c>
      <c r="AA192" s="96">
        <v>332960.08919977001</v>
      </c>
      <c r="AB192" s="96">
        <v>197806.13793798001</v>
      </c>
      <c r="AC192" s="96">
        <v>2016513.78612291</v>
      </c>
      <c r="AD192" s="96">
        <v>672312.48986213002</v>
      </c>
      <c r="AE192" s="96">
        <v>1319903.41371755</v>
      </c>
      <c r="AF192" s="96">
        <v>6558.8671282300002</v>
      </c>
      <c r="AG192" s="96">
        <v>17739.015415000002</v>
      </c>
      <c r="AH192" s="96">
        <v>1585735.43540705</v>
      </c>
      <c r="AI192" s="96">
        <v>1359463.13000528</v>
      </c>
      <c r="AJ192" s="96">
        <v>226272.30540176999</v>
      </c>
      <c r="AK192" s="96">
        <v>371841.25805320003</v>
      </c>
      <c r="AL192" s="96">
        <v>156270.73189359001</v>
      </c>
      <c r="AM192" s="96">
        <v>215570.52615960999</v>
      </c>
      <c r="AN192" s="96">
        <v>11386.39008847</v>
      </c>
      <c r="AO192" s="96">
        <v>170875.99421306999</v>
      </c>
      <c r="AP192" s="96">
        <v>0</v>
      </c>
      <c r="AQ192" s="96">
        <v>33308.141858069997</v>
      </c>
      <c r="AR192" s="96">
        <v>0</v>
      </c>
      <c r="AS192" s="96">
        <v>3915.10441481</v>
      </c>
      <c r="AT192" s="96">
        <v>98963.85663689021</v>
      </c>
      <c r="AU192" s="96">
        <v>-1117550.1652471498</v>
      </c>
      <c r="AV192" s="96">
        <v>-1486771.5787701597</v>
      </c>
      <c r="AW192" s="96">
        <v>-3.92788154</v>
      </c>
      <c r="AX192" s="96">
        <v>1.7232900252565742E-2</v>
      </c>
      <c r="AY192" s="96">
        <v>1486771.59600306</v>
      </c>
      <c r="AZ192" s="96">
        <v>1064659.73807661</v>
      </c>
      <c r="BA192" s="96">
        <v>422111.85792644997</v>
      </c>
      <c r="BB192" s="96">
        <v>387577.04700000002</v>
      </c>
      <c r="BC192" s="96">
        <v>5145501</v>
      </c>
      <c r="BE192" s="26"/>
      <c r="BI192">
        <v>2021</v>
      </c>
      <c r="BJ192">
        <v>9</v>
      </c>
      <c r="BK192" t="s">
        <v>687</v>
      </c>
      <c r="BL192" s="3">
        <v>44440</v>
      </c>
      <c r="BM192" s="96">
        <v>529379.74457850028</v>
      </c>
      <c r="BN192" s="96">
        <v>529379.74457850028</v>
      </c>
      <c r="BO192" s="96">
        <v>488537.1661878</v>
      </c>
      <c r="BP192" s="96">
        <v>106287.53549159993</v>
      </c>
      <c r="BQ192" s="96">
        <v>14698.094270300004</v>
      </c>
      <c r="BR192" s="96">
        <v>518.41520932000003</v>
      </c>
      <c r="BS192" s="96">
        <v>72842.363084369979</v>
      </c>
      <c r="BT192" s="96">
        <v>18228.662927609999</v>
      </c>
      <c r="BU192" s="96">
        <v>221121.10771633987</v>
      </c>
      <c r="BV192" s="96">
        <v>95876.828016899992</v>
      </c>
      <c r="BW192" s="96">
        <v>775.01273900000069</v>
      </c>
      <c r="BX192" s="96">
        <v>64476.682223960059</v>
      </c>
      <c r="BY192" s="96">
        <v>40842.578390700044</v>
      </c>
      <c r="BZ192" s="96">
        <v>39854.350316880038</v>
      </c>
      <c r="CA192" s="96">
        <v>8906.0374616400077</v>
      </c>
      <c r="CB192" s="96">
        <v>-7917.8093878200016</v>
      </c>
      <c r="CC192" s="96">
        <v>0</v>
      </c>
      <c r="CD192" s="96">
        <v>693748.66832940001</v>
      </c>
      <c r="CE192" s="96">
        <v>645424.59157439042</v>
      </c>
      <c r="CF192" s="96">
        <v>188102.71603298001</v>
      </c>
      <c r="CG192" s="96">
        <v>154050.68076038989</v>
      </c>
      <c r="CH192" s="96">
        <v>34052.035272590001</v>
      </c>
      <c r="CI192" s="96">
        <v>26678.572850469995</v>
      </c>
      <c r="CJ192" s="96">
        <v>193242.38085932005</v>
      </c>
      <c r="CK192" s="96">
        <v>77344.808201670065</v>
      </c>
      <c r="CL192" s="96">
        <v>114026.36774992989</v>
      </c>
      <c r="CM192" s="96">
        <v>1871.2049077199999</v>
      </c>
      <c r="CN192" s="96">
        <v>0</v>
      </c>
      <c r="CO192" s="96">
        <v>237400.92183161993</v>
      </c>
      <c r="CP192" s="96">
        <v>174032.58482791996</v>
      </c>
      <c r="CQ192" s="96">
        <v>63368.337003699999</v>
      </c>
      <c r="CR192" s="96">
        <v>48324.076755010057</v>
      </c>
      <c r="CS192" s="96">
        <v>16999.658390049997</v>
      </c>
      <c r="CT192" s="96">
        <v>31324.418364960002</v>
      </c>
      <c r="CU192" s="96">
        <v>588.60698066999976</v>
      </c>
      <c r="CV192" s="96">
        <v>30557.597224039986</v>
      </c>
      <c r="CW192" s="96">
        <v>0</v>
      </c>
      <c r="CX192" s="96">
        <v>178.2141602499978</v>
      </c>
      <c r="CY192" s="96">
        <v>0</v>
      </c>
      <c r="CZ192" s="96">
        <v>0</v>
      </c>
      <c r="DA192" s="96">
        <v>73031.998080720194</v>
      </c>
      <c r="DB192" s="96">
        <v>-116044.84699589014</v>
      </c>
      <c r="DC192" s="96">
        <v>-164368.92375089973</v>
      </c>
      <c r="DD192" s="96">
        <v>-0.43424401999999995</v>
      </c>
      <c r="DE192" s="96">
        <v>-0.98276709974743426</v>
      </c>
      <c r="DF192" s="96">
        <v>164368.94118237006</v>
      </c>
      <c r="DG192" s="96">
        <v>166978.32635612006</v>
      </c>
      <c r="DH192" s="96">
        <v>-2609.3851737500518</v>
      </c>
    </row>
    <row r="193" spans="2:112" x14ac:dyDescent="0.25">
      <c r="B193">
        <v>2021</v>
      </c>
      <c r="C193">
        <v>10</v>
      </c>
      <c r="D193" t="s">
        <v>688</v>
      </c>
      <c r="E193" s="3">
        <v>44470</v>
      </c>
      <c r="F193" s="96">
        <v>5042384.7108314699</v>
      </c>
      <c r="G193" s="96">
        <v>5035849.76188647</v>
      </c>
      <c r="H193" s="96">
        <v>4404563.7512004897</v>
      </c>
      <c r="I193" s="96">
        <v>971016.38523496001</v>
      </c>
      <c r="J193" s="96">
        <v>143941.04647706999</v>
      </c>
      <c r="K193" s="96">
        <v>5343.2004619700001</v>
      </c>
      <c r="L193" s="96">
        <v>664377.83212851</v>
      </c>
      <c r="M193" s="96">
        <v>157354.30616740999</v>
      </c>
      <c r="N193" s="96">
        <v>1693719.81333073</v>
      </c>
      <c r="O193" s="96">
        <v>978125.57073436002</v>
      </c>
      <c r="P193" s="96">
        <v>8550.0696769999995</v>
      </c>
      <c r="Q193" s="96">
        <v>753151.91222344001</v>
      </c>
      <c r="R193" s="96">
        <v>631286.01068597997</v>
      </c>
      <c r="S193" s="96">
        <v>390124.20639084</v>
      </c>
      <c r="T193" s="96">
        <v>119418.5579674</v>
      </c>
      <c r="U193" s="96">
        <v>121743.24632773999</v>
      </c>
      <c r="V193" s="96">
        <v>6534.9489450000001</v>
      </c>
      <c r="W193" s="96">
        <v>6578144.2425757498</v>
      </c>
      <c r="X193" s="96">
        <v>6153861.7507969197</v>
      </c>
      <c r="Y193" s="96">
        <v>2054147.8790825</v>
      </c>
      <c r="Z193" s="96">
        <v>1687155.60418294</v>
      </c>
      <c r="AA193" s="96">
        <v>366992.27489956003</v>
      </c>
      <c r="AB193" s="96">
        <v>225242.89306353001</v>
      </c>
      <c r="AC193" s="96">
        <v>2223642.32465128</v>
      </c>
      <c r="AD193" s="96">
        <v>747780.19870100997</v>
      </c>
      <c r="AE193" s="96">
        <v>1451244.4386398799</v>
      </c>
      <c r="AF193" s="96">
        <v>6878.6718953899999</v>
      </c>
      <c r="AG193" s="96">
        <v>17739.015415000002</v>
      </c>
      <c r="AH193" s="96">
        <v>1650828.6539996101</v>
      </c>
      <c r="AI193" s="96">
        <v>1403530.2101712299</v>
      </c>
      <c r="AJ193" s="96">
        <v>247298.44382838</v>
      </c>
      <c r="AK193" s="96">
        <v>420232.74763811001</v>
      </c>
      <c r="AL193" s="96">
        <v>181759.09644604</v>
      </c>
      <c r="AM193" s="96">
        <v>238473.65119207001</v>
      </c>
      <c r="AN193" s="96">
        <v>11428.05673864</v>
      </c>
      <c r="AO193" s="96">
        <v>191821.38484643999</v>
      </c>
      <c r="AP193" s="96">
        <v>0</v>
      </c>
      <c r="AQ193" s="96">
        <v>35224.20960699</v>
      </c>
      <c r="AR193" s="96">
        <v>0</v>
      </c>
      <c r="AS193" s="96">
        <v>4049.7441407199999</v>
      </c>
      <c r="AT193" s="96">
        <v>115069.12225532997</v>
      </c>
      <c r="AU193" s="96">
        <v>-1118011.9889104497</v>
      </c>
      <c r="AV193" s="96">
        <v>-1535759.5317442799</v>
      </c>
      <c r="AW193" s="96">
        <v>-4.05730214</v>
      </c>
      <c r="AX193" s="96">
        <v>2</v>
      </c>
      <c r="AY193" s="96">
        <v>1535759.4968292899</v>
      </c>
      <c r="AZ193" s="96">
        <v>1128913.67755089</v>
      </c>
      <c r="BA193" s="96">
        <v>406845.81927839998</v>
      </c>
      <c r="BB193" s="96">
        <v>387577.04700000002</v>
      </c>
      <c r="BC193" s="96">
        <v>5145501</v>
      </c>
      <c r="BE193" s="26"/>
      <c r="BI193">
        <v>2021</v>
      </c>
      <c r="BJ193">
        <v>10</v>
      </c>
      <c r="BK193" t="s">
        <v>688</v>
      </c>
      <c r="BL193" s="3">
        <v>44470</v>
      </c>
      <c r="BM193" s="96">
        <v>487532.73510256968</v>
      </c>
      <c r="BN193" s="96">
        <v>487532.73510256968</v>
      </c>
      <c r="BO193" s="96">
        <v>431358.3974616495</v>
      </c>
      <c r="BP193" s="96">
        <v>118879.11603586003</v>
      </c>
      <c r="BQ193" s="96">
        <v>17813.163749869986</v>
      </c>
      <c r="BR193" s="96">
        <v>520.00385423999978</v>
      </c>
      <c r="BS193" s="96">
        <v>80543.343697160017</v>
      </c>
      <c r="BT193" s="96">
        <v>20002.604734589986</v>
      </c>
      <c r="BU193" s="96">
        <v>140137.63983243005</v>
      </c>
      <c r="BV193" s="96">
        <v>96693.196209190064</v>
      </c>
      <c r="BW193" s="96">
        <v>752.99991699999919</v>
      </c>
      <c r="BX193" s="96">
        <v>74895.445467169979</v>
      </c>
      <c r="BY193" s="96">
        <v>56174.337640919955</v>
      </c>
      <c r="BZ193" s="96">
        <v>40033.972359729989</v>
      </c>
      <c r="CA193" s="96">
        <v>13833.162636380002</v>
      </c>
      <c r="CB193" s="96">
        <v>2307.2026448099932</v>
      </c>
      <c r="CC193" s="96">
        <v>0</v>
      </c>
      <c r="CD193" s="96">
        <v>536520.68807668984</v>
      </c>
      <c r="CE193" s="96">
        <v>487994.55876586959</v>
      </c>
      <c r="CF193" s="96">
        <v>188336.04651939007</v>
      </c>
      <c r="CG193" s="96">
        <v>154303.86081960006</v>
      </c>
      <c r="CH193" s="96">
        <v>34032.185699790018</v>
      </c>
      <c r="CI193" s="96">
        <v>27436.75512555</v>
      </c>
      <c r="CJ193" s="96">
        <v>207128.53852836997</v>
      </c>
      <c r="CK193" s="96">
        <v>75467.708838879946</v>
      </c>
      <c r="CL193" s="96">
        <v>131341.02492232993</v>
      </c>
      <c r="CM193" s="96">
        <v>319.80476715999976</v>
      </c>
      <c r="CN193" s="96">
        <v>0</v>
      </c>
      <c r="CO193" s="96">
        <v>65093.218592560152</v>
      </c>
      <c r="CP193" s="96">
        <v>44067.080165949883</v>
      </c>
      <c r="CQ193" s="96">
        <v>21026.138426610007</v>
      </c>
      <c r="CR193" s="96">
        <v>48391.489584909985</v>
      </c>
      <c r="CS193" s="96">
        <v>25488.364552449988</v>
      </c>
      <c r="CT193" s="96">
        <v>22903.125032460026</v>
      </c>
      <c r="CU193" s="96">
        <v>41.666650170000139</v>
      </c>
      <c r="CV193" s="96">
        <v>20945.39063337</v>
      </c>
      <c r="CW193" s="96">
        <v>0</v>
      </c>
      <c r="CX193" s="96">
        <v>1916.0677489200025</v>
      </c>
      <c r="CY193" s="96">
        <v>0</v>
      </c>
      <c r="CZ193" s="96">
        <v>134.63972590999992</v>
      </c>
      <c r="DA193" s="96">
        <v>16105.265618439764</v>
      </c>
      <c r="DB193" s="96">
        <v>-461.82366329990327</v>
      </c>
      <c r="DC193" s="96">
        <v>-48987.952974120155</v>
      </c>
      <c r="DD193" s="96">
        <v>-0.1294206</v>
      </c>
      <c r="DE193" s="96">
        <v>1.9827670997474343</v>
      </c>
      <c r="DF193" s="96">
        <v>48987.900826229947</v>
      </c>
      <c r="DG193" s="96">
        <v>64253.939474279992</v>
      </c>
      <c r="DH193" s="96">
        <v>-15266.038648049987</v>
      </c>
    </row>
    <row r="194" spans="2:112" x14ac:dyDescent="0.25">
      <c r="B194">
        <v>2021</v>
      </c>
      <c r="C194">
        <v>11</v>
      </c>
      <c r="D194" t="s">
        <v>689</v>
      </c>
      <c r="E194" s="3">
        <v>44501</v>
      </c>
      <c r="F194" s="96">
        <v>5525828.9675837196</v>
      </c>
      <c r="G194" s="96">
        <v>5519294.0186387198</v>
      </c>
      <c r="H194" s="96">
        <v>4836608.9224493597</v>
      </c>
      <c r="I194" s="96">
        <v>1102443.8920508099</v>
      </c>
      <c r="J194" s="96">
        <v>163269.56760288001</v>
      </c>
      <c r="K194" s="96">
        <v>5796.8161823700002</v>
      </c>
      <c r="L194" s="96">
        <v>753598.10488258</v>
      </c>
      <c r="M194" s="96">
        <v>179779.40338298</v>
      </c>
      <c r="N194" s="96">
        <v>1800575.9505008699</v>
      </c>
      <c r="O194" s="96">
        <v>1077294.7007736301</v>
      </c>
      <c r="P194" s="96">
        <v>9260.7438459999994</v>
      </c>
      <c r="Q194" s="96">
        <v>847033.63527804997</v>
      </c>
      <c r="R194" s="96">
        <v>682685.09618936002</v>
      </c>
      <c r="S194" s="96">
        <v>429061.49760423001</v>
      </c>
      <c r="T194" s="96">
        <v>130107.62115459</v>
      </c>
      <c r="U194" s="96">
        <v>123515.97743054001</v>
      </c>
      <c r="V194" s="96">
        <v>6534.9489450000001</v>
      </c>
      <c r="W194" s="96">
        <v>7189836.6250986997</v>
      </c>
      <c r="X194" s="96">
        <v>6704550.6262828996</v>
      </c>
      <c r="Y194" s="96">
        <v>2244999.1391666098</v>
      </c>
      <c r="Z194" s="96">
        <v>1844126.6326173099</v>
      </c>
      <c r="AA194" s="96">
        <v>400872.50654929999</v>
      </c>
      <c r="AB194" s="96">
        <v>257469.99501645999</v>
      </c>
      <c r="AC194" s="96">
        <v>2476732.0597453201</v>
      </c>
      <c r="AD194" s="96">
        <v>825386.40877048997</v>
      </c>
      <c r="AE194" s="96">
        <v>1626253.97472394</v>
      </c>
      <c r="AF194" s="96">
        <v>7349.7655315800002</v>
      </c>
      <c r="AG194" s="96">
        <v>17741.910719309999</v>
      </c>
      <c r="AH194" s="96">
        <v>1725349.4323545101</v>
      </c>
      <c r="AI194" s="96">
        <v>1474758.54818149</v>
      </c>
      <c r="AJ194" s="96">
        <v>250590.88417301999</v>
      </c>
      <c r="AK194" s="96">
        <v>480780.81662383</v>
      </c>
      <c r="AL194" s="96">
        <v>211105.52031066001</v>
      </c>
      <c r="AM194" s="96">
        <v>269675.29631316999</v>
      </c>
      <c r="AN194" s="96">
        <v>13735.862776399999</v>
      </c>
      <c r="AO194" s="96">
        <v>220505.18514660001</v>
      </c>
      <c r="AP194" s="96">
        <v>0</v>
      </c>
      <c r="AQ194" s="96">
        <v>35434.248390170003</v>
      </c>
      <c r="AR194" s="96">
        <v>0</v>
      </c>
      <c r="AS194" s="96">
        <v>4505.1821919699996</v>
      </c>
      <c r="AT194" s="96">
        <v>61341.774839529768</v>
      </c>
      <c r="AU194" s="96">
        <v>-1185256.6076441798</v>
      </c>
      <c r="AV194" s="96">
        <v>-1664007.6575149801</v>
      </c>
      <c r="AW194" s="96">
        <v>-4.30611912</v>
      </c>
      <c r="AX194" s="96">
        <v>8.2145839929580688E-2</v>
      </c>
      <c r="AY194" s="96">
        <v>1664007.73966082</v>
      </c>
      <c r="AZ194" s="96">
        <v>1253025.3064780601</v>
      </c>
      <c r="BA194" s="96">
        <v>410982.43318276003</v>
      </c>
      <c r="BB194" s="96">
        <v>387577.04700000002</v>
      </c>
      <c r="BC194" s="96">
        <v>5145501</v>
      </c>
      <c r="BE194" s="26"/>
      <c r="BI194">
        <v>2021</v>
      </c>
      <c r="BJ194">
        <v>11</v>
      </c>
      <c r="BK194" t="s">
        <v>689</v>
      </c>
      <c r="BL194" s="3">
        <v>44501</v>
      </c>
      <c r="BM194" s="96">
        <v>483444.25675224978</v>
      </c>
      <c r="BN194" s="96">
        <v>483444.25675224978</v>
      </c>
      <c r="BO194" s="96">
        <v>432045.17124886997</v>
      </c>
      <c r="BP194" s="96">
        <v>131427.50681584992</v>
      </c>
      <c r="BQ194" s="96">
        <v>19328.521125810017</v>
      </c>
      <c r="BR194" s="96">
        <v>453.6157204000001</v>
      </c>
      <c r="BS194" s="96">
        <v>89220.27275407</v>
      </c>
      <c r="BT194" s="96">
        <v>22425.097215570015</v>
      </c>
      <c r="BU194" s="96">
        <v>106856.13717013993</v>
      </c>
      <c r="BV194" s="96">
        <v>99169.130039270036</v>
      </c>
      <c r="BW194" s="96">
        <v>710.67416899999989</v>
      </c>
      <c r="BX194" s="96">
        <v>93881.72305460996</v>
      </c>
      <c r="BY194" s="96">
        <v>51399.085503380047</v>
      </c>
      <c r="BZ194" s="96">
        <v>38937.29121339001</v>
      </c>
      <c r="CA194" s="96">
        <v>10689.063187189997</v>
      </c>
      <c r="CB194" s="96">
        <v>1772.7311028000113</v>
      </c>
      <c r="CC194" s="96">
        <v>0</v>
      </c>
      <c r="CD194" s="96">
        <v>611692.38252294995</v>
      </c>
      <c r="CE194" s="96">
        <v>550688.87548597995</v>
      </c>
      <c r="CF194" s="96">
        <v>190851.26008410985</v>
      </c>
      <c r="CG194" s="96">
        <v>156971.02843436995</v>
      </c>
      <c r="CH194" s="96">
        <v>33880.231649739959</v>
      </c>
      <c r="CI194" s="96">
        <v>32227.101952929981</v>
      </c>
      <c r="CJ194" s="96">
        <v>253089.73509404017</v>
      </c>
      <c r="CK194" s="96">
        <v>77606.210069480003</v>
      </c>
      <c r="CL194" s="96">
        <v>175009.53608406009</v>
      </c>
      <c r="CM194" s="96">
        <v>471.09363619000032</v>
      </c>
      <c r="CN194" s="96">
        <v>2.8953043099973002</v>
      </c>
      <c r="CO194" s="96">
        <v>74520.778354899958</v>
      </c>
      <c r="CP194" s="96">
        <v>71228.338010260137</v>
      </c>
      <c r="CQ194" s="96">
        <v>3292.4403446399956</v>
      </c>
      <c r="CR194" s="96">
        <v>60548.06898571999</v>
      </c>
      <c r="CS194" s="96">
        <v>29346.42386462001</v>
      </c>
      <c r="CT194" s="96">
        <v>31201.64512109998</v>
      </c>
      <c r="CU194" s="96">
        <v>2307.8060377599995</v>
      </c>
      <c r="CV194" s="96">
        <v>28683.800300160015</v>
      </c>
      <c r="CW194" s="96">
        <v>0</v>
      </c>
      <c r="CX194" s="96">
        <v>210.03878318000352</v>
      </c>
      <c r="CY194" s="96">
        <v>0</v>
      </c>
      <c r="CZ194" s="96">
        <v>455.43805124999972</v>
      </c>
      <c r="DA194" s="96">
        <v>-53727.347415800206</v>
      </c>
      <c r="DB194" s="96">
        <v>-67244.618733730167</v>
      </c>
      <c r="DC194" s="96">
        <v>-128248.12577070016</v>
      </c>
      <c r="DD194" s="96">
        <v>-0.24881697999999997</v>
      </c>
      <c r="DE194" s="96">
        <v>-1.9178541600704193</v>
      </c>
      <c r="DF194" s="96">
        <v>128248.24283153005</v>
      </c>
      <c r="DG194" s="96">
        <v>124111.62892717007</v>
      </c>
      <c r="DH194" s="96">
        <v>4136.6139043600415</v>
      </c>
    </row>
    <row r="195" spans="2:112" x14ac:dyDescent="0.25">
      <c r="B195">
        <v>2021</v>
      </c>
      <c r="C195">
        <v>12</v>
      </c>
      <c r="D195" t="s">
        <v>690</v>
      </c>
      <c r="E195" s="3">
        <v>44531</v>
      </c>
      <c r="F195" s="96">
        <v>6326210.8092208998</v>
      </c>
      <c r="G195" s="96">
        <v>6319675.8602759</v>
      </c>
      <c r="H195" s="96">
        <v>5566248.5867627701</v>
      </c>
      <c r="I195" s="96">
        <v>3302291.9621504298</v>
      </c>
      <c r="J195" s="96">
        <v>182035.65710262998</v>
      </c>
      <c r="K195" s="96">
        <v>6274.1121763300007</v>
      </c>
      <c r="L195" s="96">
        <v>844114.41400132002</v>
      </c>
      <c r="M195" s="96">
        <v>204078.48302901996</v>
      </c>
      <c r="N195" s="96">
        <v>2065789.29584113</v>
      </c>
      <c r="O195" s="96">
        <v>1195882.6653925898</v>
      </c>
      <c r="P195" s="96">
        <v>10420.760472999998</v>
      </c>
      <c r="Q195" s="96">
        <v>1057653.1987467499</v>
      </c>
      <c r="R195" s="96">
        <v>753427.27351313003</v>
      </c>
      <c r="S195" s="96">
        <v>469195.33195453003</v>
      </c>
      <c r="T195" s="96">
        <v>152937.31751168999</v>
      </c>
      <c r="U195" s="96">
        <v>131294.62404690997</v>
      </c>
      <c r="V195" s="96">
        <v>6534.9489450000001</v>
      </c>
      <c r="W195" s="96">
        <v>8335028.0774487583</v>
      </c>
      <c r="X195" s="96">
        <v>7736512.7991612889</v>
      </c>
      <c r="Y195" s="96">
        <v>2623920.0963273798</v>
      </c>
      <c r="Z195" s="96">
        <v>2164266.4206049498</v>
      </c>
      <c r="AA195" s="96">
        <v>459653.67572242999</v>
      </c>
      <c r="AB195" s="96">
        <v>341810.72399451002</v>
      </c>
      <c r="AC195" s="96">
        <v>2869562.1246349197</v>
      </c>
      <c r="AD195" s="96">
        <v>979532.82006422</v>
      </c>
      <c r="AE195" s="96">
        <v>1819190.5280764396</v>
      </c>
      <c r="AF195" s="96">
        <v>8225.1679728200052</v>
      </c>
      <c r="AG195" s="96">
        <v>62613.608521439994</v>
      </c>
      <c r="AH195" s="96">
        <v>1901219.8542044801</v>
      </c>
      <c r="AI195" s="96">
        <v>1649623.27713554</v>
      </c>
      <c r="AJ195" s="96">
        <v>251596.57706893998</v>
      </c>
      <c r="AK195" s="96">
        <v>594010.09609549993</v>
      </c>
      <c r="AL195" s="96">
        <v>249866.63002611001</v>
      </c>
      <c r="AM195" s="96">
        <v>2869562.1246349197</v>
      </c>
      <c r="AN195" s="96">
        <v>979532.82006422</v>
      </c>
      <c r="AO195" s="96">
        <v>1819190.5280764396</v>
      </c>
      <c r="AP195" s="96">
        <v>8225.1679728200052</v>
      </c>
      <c r="AQ195" s="96">
        <v>62613.608521439994</v>
      </c>
      <c r="AR195" s="96">
        <v>0</v>
      </c>
      <c r="AS195" s="96">
        <v>4505.1821919700005</v>
      </c>
      <c r="AT195" s="96">
        <v>-107597.41402337793</v>
      </c>
      <c r="AU195" s="96">
        <v>-1416836.9388853889</v>
      </c>
      <c r="AV195" s="96">
        <v>-2008817.2682278585</v>
      </c>
      <c r="AW195" s="96">
        <v>-5.1830140194753502</v>
      </c>
      <c r="AX195" s="96">
        <v>1.6298145055770874E-9</v>
      </c>
      <c r="AY195" s="96">
        <v>2008817.2682278601</v>
      </c>
      <c r="AZ195" s="96">
        <v>1512672.5754849566</v>
      </c>
      <c r="BA195" s="96">
        <v>496144.6927429036</v>
      </c>
      <c r="BB195" s="96">
        <v>387577.04700000002</v>
      </c>
      <c r="BC195" s="96">
        <v>5145501</v>
      </c>
      <c r="BE195" s="26"/>
      <c r="BI195">
        <v>2021</v>
      </c>
      <c r="BJ195">
        <v>12</v>
      </c>
      <c r="BK195" t="s">
        <v>690</v>
      </c>
      <c r="BL195" s="3">
        <v>44531</v>
      </c>
      <c r="BM195" s="96">
        <v>800381.84163718019</v>
      </c>
      <c r="BN195" s="96">
        <v>800381.84163718019</v>
      </c>
      <c r="BO195" s="96">
        <v>729639.66431341041</v>
      </c>
      <c r="BP195" s="96">
        <v>2199848.0700996201</v>
      </c>
      <c r="BQ195" s="96">
        <v>18766.089499749971</v>
      </c>
      <c r="BR195" s="96">
        <v>477.29599396000049</v>
      </c>
      <c r="BS195" s="96">
        <v>90516.309118740028</v>
      </c>
      <c r="BT195" s="96">
        <v>24299.079646039958</v>
      </c>
      <c r="BU195" s="96">
        <v>265213.34534026007</v>
      </c>
      <c r="BV195" s="96">
        <v>118587.9646189597</v>
      </c>
      <c r="BW195" s="96">
        <v>1160.0166269999991</v>
      </c>
      <c r="BX195" s="96">
        <v>210619.56346869993</v>
      </c>
      <c r="BY195" s="96">
        <v>70742.177323770011</v>
      </c>
      <c r="BZ195" s="96">
        <v>40133.834350300021</v>
      </c>
      <c r="CA195" s="96">
        <v>22829.696357099994</v>
      </c>
      <c r="CB195" s="96">
        <v>7778.6466163699661</v>
      </c>
      <c r="CC195" s="96">
        <v>0</v>
      </c>
      <c r="CD195" s="96">
        <v>1145191.4523500586</v>
      </c>
      <c r="CE195" s="96">
        <v>1031962.1728783892</v>
      </c>
      <c r="CF195" s="96">
        <v>378920.95716076996</v>
      </c>
      <c r="CG195" s="96">
        <v>320139.78798763989</v>
      </c>
      <c r="CH195" s="96">
        <v>58781.169173130009</v>
      </c>
      <c r="CI195" s="96">
        <v>84340.728978050029</v>
      </c>
      <c r="CJ195" s="96">
        <v>392830.06488959957</v>
      </c>
      <c r="CK195" s="96">
        <v>154146.41129373002</v>
      </c>
      <c r="CL195" s="96">
        <v>192936.55335249961</v>
      </c>
      <c r="CM195" s="96">
        <v>875.40244124000492</v>
      </c>
      <c r="CN195" s="96">
        <v>44871.697802129995</v>
      </c>
      <c r="CO195" s="96">
        <v>175870.42184997001</v>
      </c>
      <c r="CP195" s="96">
        <v>174864.72895404999</v>
      </c>
      <c r="CQ195" s="96">
        <v>1005.6928959199868</v>
      </c>
      <c r="CR195" s="96">
        <v>113229.27947166993</v>
      </c>
      <c r="CS195" s="96">
        <v>38761.109715450002</v>
      </c>
      <c r="CT195" s="96">
        <v>2599886.8283217498</v>
      </c>
      <c r="CU195" s="96">
        <v>965796.95728781994</v>
      </c>
      <c r="CV195" s="96">
        <v>1598685.3429298396</v>
      </c>
      <c r="CW195" s="96">
        <v>8225.1679728200052</v>
      </c>
      <c r="CX195" s="96">
        <v>27179.36013126999</v>
      </c>
      <c r="CY195" s="96">
        <v>0</v>
      </c>
      <c r="CZ195" s="96">
        <v>0</v>
      </c>
      <c r="DA195" s="96">
        <v>-168939.1888629077</v>
      </c>
      <c r="DB195" s="96">
        <v>-231580.33124120906</v>
      </c>
      <c r="DC195" s="96">
        <v>-344809.61071287841</v>
      </c>
      <c r="DD195" s="96">
        <v>-0.87689489947535026</v>
      </c>
      <c r="DE195" s="96">
        <v>-8.2145838299766183E-2</v>
      </c>
      <c r="DF195" s="96">
        <v>344809.52856704011</v>
      </c>
      <c r="DG195" s="96">
        <v>259647.26900689653</v>
      </c>
      <c r="DH195" s="96">
        <v>85162.259560143575</v>
      </c>
    </row>
    <row r="196" spans="2:112" x14ac:dyDescent="0.25">
      <c r="E196" s="3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0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70"/>
      <c r="BE196" s="26"/>
      <c r="BL196" s="3"/>
      <c r="BM196" s="96"/>
      <c r="BN196" s="96"/>
      <c r="BO196" s="96"/>
      <c r="BP196" s="96"/>
      <c r="BQ196" s="96"/>
      <c r="BR196" s="96"/>
      <c r="BS196" s="96"/>
      <c r="BT196" s="96"/>
      <c r="BU196" s="96"/>
      <c r="BV196" s="96"/>
      <c r="BW196" s="96"/>
      <c r="BX196" s="96"/>
      <c r="BY196" s="96"/>
      <c r="BZ196" s="96"/>
      <c r="CA196" s="96"/>
      <c r="CB196" s="96"/>
      <c r="CC196" s="96"/>
      <c r="CD196" s="96"/>
      <c r="CE196" s="96"/>
      <c r="CF196" s="96"/>
      <c r="CG196" s="96"/>
      <c r="CH196" s="96"/>
      <c r="CI196" s="96"/>
      <c r="CJ196" s="96"/>
      <c r="CK196" s="96"/>
      <c r="CL196" s="96"/>
      <c r="CM196" s="96"/>
      <c r="CN196" s="96"/>
      <c r="CO196" s="96"/>
      <c r="CP196" s="96"/>
      <c r="CQ196" s="96"/>
      <c r="CR196" s="96"/>
      <c r="CS196" s="96"/>
      <c r="CT196" s="96"/>
      <c r="CU196" s="96"/>
      <c r="CV196" s="96"/>
      <c r="CW196" s="96"/>
      <c r="CX196" s="96"/>
      <c r="CY196" s="96"/>
      <c r="CZ196" s="96"/>
      <c r="DA196" s="96"/>
      <c r="DB196" s="96"/>
      <c r="DC196" s="96"/>
      <c r="DD196" s="96"/>
      <c r="DE196" s="96"/>
      <c r="DF196" s="96"/>
      <c r="DG196" s="96"/>
      <c r="DH196" s="96"/>
    </row>
    <row r="197" spans="2:112" x14ac:dyDescent="0.25">
      <c r="E197" s="3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0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70"/>
      <c r="BE197" s="26"/>
      <c r="BL197" s="3"/>
      <c r="BM197" s="96"/>
      <c r="BN197" s="96"/>
      <c r="BO197" s="96"/>
      <c r="BP197" s="96"/>
      <c r="BQ197" s="96"/>
      <c r="BR197" s="96"/>
      <c r="BS197" s="96"/>
      <c r="BT197" s="96"/>
      <c r="BU197" s="96"/>
      <c r="BV197" s="96"/>
      <c r="BW197" s="96"/>
      <c r="BX197" s="96"/>
      <c r="BY197" s="96"/>
      <c r="BZ197" s="96"/>
      <c r="CA197" s="96"/>
      <c r="CB197" s="96"/>
      <c r="CC197" s="96"/>
      <c r="CD197" s="96"/>
      <c r="CE197" s="96"/>
      <c r="CF197" s="96"/>
      <c r="CG197" s="96"/>
      <c r="CH197" s="96"/>
      <c r="CI197" s="96"/>
      <c r="CJ197" s="96"/>
      <c r="CK197" s="96"/>
      <c r="CL197" s="96"/>
      <c r="CM197" s="96"/>
      <c r="CN197" s="96"/>
      <c r="CO197" s="96"/>
      <c r="CP197" s="96"/>
      <c r="CQ197" s="96"/>
      <c r="CR197" s="96"/>
      <c r="CS197" s="96"/>
      <c r="CT197" s="96"/>
      <c r="CU197" s="96"/>
      <c r="CV197" s="96"/>
      <c r="CW197" s="96"/>
      <c r="CX197" s="96"/>
      <c r="CY197" s="96"/>
      <c r="CZ197" s="96"/>
      <c r="DA197" s="96"/>
      <c r="DB197" s="96"/>
      <c r="DC197" s="96"/>
      <c r="DD197" s="96"/>
      <c r="DE197" s="96"/>
      <c r="DF197" s="96"/>
      <c r="DG197" s="96"/>
      <c r="DH197" s="96"/>
    </row>
    <row r="198" spans="2:112" x14ac:dyDescent="0.25">
      <c r="E198" s="3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70"/>
      <c r="BE198" s="26"/>
      <c r="BL198" s="3"/>
      <c r="BM198" s="96"/>
      <c r="BN198" s="96"/>
      <c r="BO198" s="96"/>
      <c r="BP198" s="96"/>
      <c r="BQ198" s="96"/>
      <c r="BR198" s="96"/>
      <c r="BS198" s="96"/>
      <c r="BT198" s="96"/>
      <c r="BU198" s="96"/>
      <c r="BV198" s="96"/>
      <c r="BW198" s="96"/>
      <c r="BX198" s="96"/>
      <c r="BY198" s="96"/>
      <c r="BZ198" s="96"/>
      <c r="CA198" s="96"/>
      <c r="CB198" s="96"/>
      <c r="CC198" s="96"/>
      <c r="CD198" s="96"/>
      <c r="CE198" s="96"/>
      <c r="CF198" s="96"/>
      <c r="CG198" s="96"/>
      <c r="CH198" s="96"/>
      <c r="CI198" s="96"/>
      <c r="CJ198" s="96"/>
      <c r="CK198" s="96"/>
      <c r="CL198" s="96"/>
      <c r="CM198" s="96"/>
      <c r="CN198" s="96"/>
      <c r="CO198" s="96"/>
      <c r="CP198" s="96"/>
      <c r="CQ198" s="96"/>
      <c r="CR198" s="96"/>
      <c r="CS198" s="96"/>
      <c r="CT198" s="96"/>
      <c r="CU198" s="96"/>
      <c r="CV198" s="96"/>
      <c r="CW198" s="96"/>
      <c r="CX198" s="96"/>
      <c r="CY198" s="96"/>
      <c r="CZ198" s="96"/>
      <c r="DA198" s="96"/>
      <c r="DB198" s="96"/>
      <c r="DC198" s="96"/>
      <c r="DD198" s="96"/>
      <c r="DE198" s="96"/>
      <c r="DF198" s="96"/>
      <c r="DG198" s="96"/>
      <c r="DH198" s="96"/>
    </row>
    <row r="199" spans="2:112" x14ac:dyDescent="0.25">
      <c r="E199" s="3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0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0"/>
      <c r="AW199" s="70"/>
      <c r="AX199" s="70"/>
      <c r="AY199" s="70"/>
      <c r="AZ199" s="70"/>
      <c r="BA199" s="70"/>
      <c r="BB199">
        <v>38757704.700000003</v>
      </c>
      <c r="BC199">
        <v>387577.04700000002</v>
      </c>
      <c r="BE199" s="26"/>
      <c r="BL199" s="3"/>
      <c r="BM199" s="96"/>
      <c r="BN199" s="96"/>
      <c r="BO199" s="96"/>
      <c r="BP199" s="96"/>
      <c r="BQ199" s="96"/>
      <c r="BR199" s="96"/>
      <c r="BS199" s="96"/>
      <c r="BT199" s="96"/>
      <c r="BU199" s="96"/>
      <c r="BV199" s="96"/>
      <c r="BW199" s="96"/>
      <c r="BX199" s="96"/>
      <c r="BY199" s="96"/>
      <c r="BZ199" s="96"/>
      <c r="CA199" s="96"/>
      <c r="CB199" s="96"/>
      <c r="CC199" s="96"/>
      <c r="CD199" s="96"/>
      <c r="CE199" s="96"/>
      <c r="CF199" s="96"/>
      <c r="CG199" s="96"/>
      <c r="CH199" s="96"/>
      <c r="CI199" s="96"/>
      <c r="CJ199" s="96"/>
      <c r="CK199" s="96"/>
      <c r="CL199" s="96"/>
      <c r="CM199" s="96"/>
      <c r="CN199" s="96"/>
      <c r="CO199" s="96"/>
      <c r="CP199" s="96"/>
      <c r="CQ199" s="96"/>
      <c r="CR199" s="96"/>
      <c r="CS199" s="96"/>
      <c r="CT199" s="96"/>
      <c r="CU199" s="96"/>
      <c r="CV199" s="96"/>
      <c r="CW199" s="96"/>
      <c r="CX199" s="96"/>
      <c r="CY199" s="96"/>
      <c r="CZ199" s="96"/>
      <c r="DA199" s="96"/>
      <c r="DB199" s="96"/>
      <c r="DC199" s="96"/>
      <c r="DD199" s="96"/>
      <c r="DE199" s="96"/>
      <c r="DF199" s="96"/>
      <c r="DG199" s="96"/>
      <c r="DH199" s="96"/>
    </row>
    <row r="200" spans="2:112" x14ac:dyDescent="0.25">
      <c r="E200" s="3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0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0"/>
      <c r="AW200" s="70"/>
      <c r="AX200" s="70"/>
      <c r="AY200" s="70"/>
      <c r="AZ200" s="70"/>
      <c r="BA200" s="70"/>
      <c r="BE200" s="26"/>
      <c r="BL200" s="3"/>
      <c r="BM200" s="96"/>
      <c r="BN200" s="96"/>
      <c r="BO200" s="96"/>
      <c r="BP200" s="96"/>
      <c r="BQ200" s="96"/>
      <c r="BR200" s="96"/>
      <c r="BS200" s="96"/>
      <c r="BT200" s="96"/>
      <c r="BU200" s="96"/>
      <c r="BV200" s="96"/>
      <c r="BW200" s="96"/>
      <c r="BX200" s="96"/>
      <c r="BY200" s="96"/>
      <c r="BZ200" s="96"/>
      <c r="CA200" s="96"/>
      <c r="CB200" s="96"/>
      <c r="CC200" s="96"/>
      <c r="CD200" s="96"/>
      <c r="CE200" s="96"/>
      <c r="CF200" s="96"/>
      <c r="CG200" s="96"/>
      <c r="CH200" s="96"/>
      <c r="CI200" s="96"/>
      <c r="CJ200" s="96"/>
      <c r="CK200" s="96"/>
      <c r="CL200" s="96"/>
      <c r="CM200" s="96"/>
      <c r="CN200" s="96"/>
      <c r="CO200" s="96"/>
      <c r="CP200" s="96"/>
      <c r="CQ200" s="96"/>
      <c r="CR200" s="96"/>
      <c r="CS200" s="96"/>
      <c r="CT200" s="96"/>
      <c r="CU200" s="96"/>
      <c r="CV200" s="96"/>
      <c r="CW200" s="96"/>
      <c r="CX200" s="96"/>
      <c r="CY200" s="96"/>
      <c r="CZ200" s="96"/>
      <c r="DA200" s="96"/>
      <c r="DB200" s="96"/>
      <c r="DC200" s="96"/>
      <c r="DD200" s="96"/>
      <c r="DE200" s="96"/>
      <c r="DF200" s="96"/>
      <c r="DG200" s="96"/>
      <c r="DH200" s="96"/>
    </row>
    <row r="201" spans="2:112" x14ac:dyDescent="0.25">
      <c r="E201" s="3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0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0"/>
      <c r="AW201" s="70"/>
      <c r="AX201" s="70"/>
      <c r="AY201" s="70"/>
      <c r="AZ201" s="70"/>
      <c r="BA201" s="70"/>
      <c r="BE201" s="26"/>
      <c r="BL201" s="3"/>
      <c r="BM201" s="96"/>
      <c r="BN201" s="96"/>
      <c r="BO201" s="96"/>
      <c r="BP201" s="96"/>
      <c r="BQ201" s="96"/>
      <c r="BR201" s="96"/>
      <c r="BS201" s="96"/>
      <c r="BT201" s="96"/>
      <c r="BU201" s="96"/>
      <c r="BV201" s="96"/>
      <c r="BW201" s="96"/>
      <c r="BX201" s="96"/>
      <c r="BY201" s="96"/>
      <c r="BZ201" s="96"/>
      <c r="CA201" s="96"/>
      <c r="CB201" s="96"/>
      <c r="CC201" s="96"/>
      <c r="CD201" s="96"/>
      <c r="CE201" s="96"/>
      <c r="CF201" s="96"/>
      <c r="CG201" s="96"/>
      <c r="CH201" s="96"/>
      <c r="CI201" s="96"/>
      <c r="CJ201" s="96"/>
      <c r="CK201" s="96"/>
      <c r="CL201" s="96"/>
      <c r="CM201" s="96"/>
      <c r="CN201" s="96"/>
      <c r="CO201" s="96"/>
      <c r="CP201" s="96"/>
      <c r="CQ201" s="96"/>
      <c r="CR201" s="96"/>
      <c r="CS201" s="96"/>
      <c r="CT201" s="96"/>
      <c r="CU201" s="96"/>
      <c r="CV201" s="96"/>
      <c r="CW201" s="96"/>
      <c r="CX201" s="96"/>
      <c r="CY201" s="96"/>
      <c r="CZ201" s="96"/>
      <c r="DA201" s="96"/>
      <c r="DB201" s="96"/>
      <c r="DC201" s="96"/>
      <c r="DD201" s="96"/>
      <c r="DE201" s="96"/>
      <c r="DF201" s="96"/>
      <c r="DG201" s="96"/>
      <c r="DH201" s="96"/>
    </row>
    <row r="202" spans="2:112" x14ac:dyDescent="0.25">
      <c r="BL202" s="3"/>
      <c r="BM202" s="96"/>
      <c r="BN202" s="96"/>
      <c r="BO202" s="96"/>
      <c r="BP202" s="96"/>
      <c r="BQ202" s="96"/>
      <c r="BR202" s="96"/>
      <c r="BS202" s="96"/>
      <c r="BT202" s="96"/>
      <c r="BU202" s="96"/>
      <c r="BV202" s="96"/>
      <c r="BW202" s="96"/>
      <c r="BX202" s="96"/>
      <c r="BY202" s="96"/>
      <c r="BZ202" s="96"/>
      <c r="CA202" s="96"/>
      <c r="CB202" s="96"/>
      <c r="CC202" s="96"/>
      <c r="CD202" s="96"/>
      <c r="CE202" s="96"/>
      <c r="CF202" s="96"/>
      <c r="CG202" s="96"/>
      <c r="CH202" s="96"/>
      <c r="CI202" s="96"/>
      <c r="CJ202" s="96"/>
      <c r="CK202" s="96"/>
      <c r="CL202" s="96"/>
      <c r="CM202" s="96"/>
      <c r="CN202" s="96"/>
      <c r="CO202" s="96"/>
      <c r="CP202" s="96"/>
      <c r="CQ202" s="96"/>
      <c r="CR202" s="96"/>
      <c r="CS202" s="96"/>
      <c r="CT202" s="96"/>
      <c r="CU202" s="96"/>
      <c r="CV202" s="96"/>
      <c r="CW202" s="96"/>
      <c r="CX202" s="96"/>
      <c r="CY202" s="96"/>
      <c r="CZ202" s="96"/>
      <c r="DA202" s="96"/>
      <c r="DB202" s="96"/>
      <c r="DC202" s="96"/>
      <c r="DD202" s="96"/>
      <c r="DE202" s="96"/>
      <c r="DF202" s="96"/>
      <c r="DG202" s="96"/>
      <c r="DH202" s="96"/>
    </row>
    <row r="203" spans="2:112" x14ac:dyDescent="0.25">
      <c r="D203">
        <v>1</v>
      </c>
      <c r="E203">
        <v>2</v>
      </c>
      <c r="F203">
        <v>3</v>
      </c>
      <c r="G203">
        <v>4</v>
      </c>
      <c r="H203">
        <v>5</v>
      </c>
      <c r="I203">
        <v>6</v>
      </c>
      <c r="J203">
        <v>7</v>
      </c>
      <c r="K203">
        <v>8</v>
      </c>
      <c r="L203">
        <v>9</v>
      </c>
      <c r="M203">
        <v>10</v>
      </c>
      <c r="N203">
        <v>11</v>
      </c>
      <c r="O203">
        <v>12</v>
      </c>
      <c r="P203">
        <v>13</v>
      </c>
      <c r="Q203">
        <v>14</v>
      </c>
      <c r="R203">
        <v>15</v>
      </c>
      <c r="S203">
        <v>16</v>
      </c>
      <c r="T203">
        <v>17</v>
      </c>
      <c r="U203">
        <v>18</v>
      </c>
      <c r="V203">
        <v>19</v>
      </c>
      <c r="W203">
        <v>20</v>
      </c>
      <c r="X203">
        <v>21</v>
      </c>
      <c r="Y203">
        <v>22</v>
      </c>
      <c r="Z203">
        <v>23</v>
      </c>
      <c r="AA203">
        <v>24</v>
      </c>
      <c r="AB203">
        <v>25</v>
      </c>
      <c r="AC203">
        <v>26</v>
      </c>
      <c r="AD203">
        <v>27</v>
      </c>
      <c r="AE203">
        <v>28</v>
      </c>
      <c r="AF203">
        <v>29</v>
      </c>
      <c r="AG203">
        <v>30</v>
      </c>
      <c r="AH203">
        <v>31</v>
      </c>
      <c r="AI203">
        <v>32</v>
      </c>
      <c r="AJ203">
        <v>33</v>
      </c>
      <c r="AK203">
        <v>34</v>
      </c>
      <c r="AL203">
        <v>35</v>
      </c>
      <c r="AM203">
        <v>36</v>
      </c>
      <c r="AN203">
        <v>37</v>
      </c>
      <c r="AO203">
        <v>38</v>
      </c>
      <c r="AP203">
        <v>39</v>
      </c>
      <c r="AQ203">
        <v>40</v>
      </c>
      <c r="AR203">
        <v>41</v>
      </c>
      <c r="AS203">
        <v>42</v>
      </c>
      <c r="AT203">
        <v>43</v>
      </c>
      <c r="AU203">
        <v>44</v>
      </c>
      <c r="AV203">
        <v>45</v>
      </c>
      <c r="AW203">
        <v>46</v>
      </c>
      <c r="AX203">
        <v>47</v>
      </c>
      <c r="AY203">
        <v>48</v>
      </c>
      <c r="AZ203">
        <v>49</v>
      </c>
      <c r="BA203">
        <v>50</v>
      </c>
      <c r="BB203">
        <v>51</v>
      </c>
      <c r="BC203">
        <v>52</v>
      </c>
      <c r="BD203" s="20">
        <v>8.3105414294222912E-2</v>
      </c>
      <c r="BE203" s="20">
        <v>9.6081570763286717E-2</v>
      </c>
      <c r="BF203" s="20">
        <v>0.26259177262352207</v>
      </c>
      <c r="BG203" s="16">
        <v>0.13340527912382116</v>
      </c>
      <c r="BH203" s="16">
        <v>0.41048004883069722</v>
      </c>
      <c r="BI203" s="20">
        <v>7.6684962875349649E-2</v>
      </c>
      <c r="BJ203" s="20">
        <v>0.15436671809765956</v>
      </c>
      <c r="BK203" s="20">
        <v>0.54721759534154191</v>
      </c>
      <c r="BL203" s="26">
        <v>2</v>
      </c>
      <c r="BM203" s="26">
        <v>3</v>
      </c>
      <c r="BN203" s="26">
        <v>4</v>
      </c>
      <c r="BO203" s="26">
        <v>5</v>
      </c>
      <c r="BP203" s="26">
        <v>6</v>
      </c>
      <c r="BQ203" s="26">
        <v>7</v>
      </c>
      <c r="BR203" s="26">
        <v>8</v>
      </c>
      <c r="BS203" s="26">
        <v>9</v>
      </c>
      <c r="BT203" s="26">
        <v>10</v>
      </c>
      <c r="BU203" s="26">
        <v>11</v>
      </c>
      <c r="BV203" s="26">
        <v>12</v>
      </c>
      <c r="BW203" s="26">
        <v>13</v>
      </c>
      <c r="BX203" s="26">
        <v>14</v>
      </c>
      <c r="BY203" s="26">
        <v>15</v>
      </c>
      <c r="BZ203" s="26">
        <v>16</v>
      </c>
      <c r="CA203" s="26">
        <v>17</v>
      </c>
      <c r="CB203" s="26">
        <v>18</v>
      </c>
      <c r="CC203" s="26">
        <v>19</v>
      </c>
      <c r="CD203" s="26">
        <v>20</v>
      </c>
      <c r="CE203" s="26">
        <v>21</v>
      </c>
      <c r="CF203" s="26">
        <v>22</v>
      </c>
      <c r="CG203" s="26">
        <v>23</v>
      </c>
      <c r="CH203" s="26">
        <v>24</v>
      </c>
      <c r="CI203" s="26">
        <v>25</v>
      </c>
      <c r="CJ203" s="26">
        <v>26</v>
      </c>
      <c r="CK203" s="26">
        <v>27</v>
      </c>
      <c r="CL203" s="26">
        <v>28</v>
      </c>
      <c r="CM203" s="26">
        <v>29</v>
      </c>
      <c r="CN203" s="26">
        <v>30</v>
      </c>
      <c r="CO203" s="26">
        <v>31</v>
      </c>
      <c r="CP203" s="26">
        <v>32</v>
      </c>
      <c r="CQ203" s="26">
        <v>33</v>
      </c>
      <c r="CR203" s="26">
        <v>34</v>
      </c>
      <c r="CS203" s="26">
        <v>35</v>
      </c>
      <c r="CT203" s="26">
        <v>36</v>
      </c>
      <c r="CU203" s="26">
        <v>37</v>
      </c>
      <c r="CV203" s="26">
        <v>38</v>
      </c>
      <c r="CW203" s="26">
        <v>39</v>
      </c>
      <c r="CX203" s="26">
        <v>40</v>
      </c>
      <c r="CY203" s="26">
        <v>41</v>
      </c>
      <c r="CZ203" s="26">
        <v>42</v>
      </c>
      <c r="DA203" s="26">
        <v>43</v>
      </c>
      <c r="DB203" s="26">
        <v>44</v>
      </c>
      <c r="DC203" s="26">
        <v>45</v>
      </c>
      <c r="DD203" s="26">
        <v>46</v>
      </c>
      <c r="DE203" s="26">
        <v>47</v>
      </c>
      <c r="DF203" s="26">
        <v>48</v>
      </c>
      <c r="DG203" s="26">
        <v>49</v>
      </c>
      <c r="DH203" s="26">
        <v>50</v>
      </c>
    </row>
    <row r="204" spans="2:112" x14ac:dyDescent="0.25">
      <c r="D204" s="3"/>
      <c r="BD204" s="20">
        <v>0.14299185710533213</v>
      </c>
      <c r="BE204" s="20">
        <v>7.4832323746484075E-2</v>
      </c>
      <c r="BF204" s="20">
        <v>6.5028645312592781E-2</v>
      </c>
      <c r="BG204" s="16">
        <v>0.11207227661579977</v>
      </c>
      <c r="BH204" s="16">
        <v>0.86040771735556443</v>
      </c>
      <c r="BI204" s="20">
        <v>1.2467860213631443E-2</v>
      </c>
      <c r="BJ204" s="20">
        <v>-3.7717259374646983E-2</v>
      </c>
      <c r="BK204" s="20">
        <v>0.52251098073796054</v>
      </c>
      <c r="BL204" s="3"/>
      <c r="BM204" s="70"/>
      <c r="BN204" s="70"/>
      <c r="BO204" s="70"/>
      <c r="BP204" s="70"/>
      <c r="BQ204" s="70"/>
      <c r="BR204" s="70"/>
      <c r="BS204" s="70"/>
      <c r="BT204" s="70"/>
      <c r="BU204" s="70"/>
      <c r="BV204" s="70"/>
      <c r="BW204" s="70"/>
      <c r="BX204" s="70"/>
      <c r="BY204" s="70"/>
      <c r="BZ204" s="70"/>
      <c r="CA204" s="70"/>
      <c r="CB204" s="70"/>
      <c r="CC204" s="70"/>
      <c r="CD204" s="70"/>
      <c r="CE204" s="70"/>
      <c r="CF204" s="70"/>
      <c r="CG204" s="70"/>
      <c r="CH204" s="70"/>
      <c r="CI204" s="70"/>
      <c r="CJ204" s="70"/>
      <c r="CK204" s="70"/>
      <c r="CL204" s="70"/>
      <c r="CM204" s="70"/>
      <c r="CN204" s="70"/>
      <c r="CO204" s="70"/>
      <c r="CP204" s="70"/>
      <c r="CQ204" s="70"/>
      <c r="CR204" s="70"/>
      <c r="CS204" s="70"/>
      <c r="CT204" s="70"/>
      <c r="CU204" s="70"/>
      <c r="CV204" s="70"/>
      <c r="CW204" s="70"/>
      <c r="CX204" s="70"/>
      <c r="CY204" s="70"/>
      <c r="CZ204" s="70"/>
      <c r="DA204" s="70"/>
      <c r="DB204" s="70"/>
      <c r="DC204" s="70"/>
      <c r="DD204" s="70"/>
      <c r="DE204" s="70"/>
      <c r="DF204" s="70"/>
      <c r="DG204" s="70"/>
      <c r="DH204" s="70"/>
    </row>
    <row r="205" spans="2:112" x14ac:dyDescent="0.25">
      <c r="D205" s="3"/>
      <c r="AT205">
        <v>-0.32450167085842385</v>
      </c>
      <c r="BD205" s="20">
        <v>-0.20957154490041796</v>
      </c>
      <c r="BE205" s="20">
        <v>8.7794726086488639E-2</v>
      </c>
      <c r="BF205" s="20">
        <v>0.21239004514857163</v>
      </c>
      <c r="BG205" s="16">
        <v>0.15652198012501284</v>
      </c>
      <c r="BH205" s="16">
        <v>2.2112176035383957E-2</v>
      </c>
      <c r="BI205" s="20">
        <v>0.1073932403638822</v>
      </c>
      <c r="BJ205" s="20">
        <v>0.16131198439426897</v>
      </c>
      <c r="BK205" s="20">
        <v>0.52167938775498113</v>
      </c>
      <c r="BL205" s="3"/>
      <c r="BM205" s="70"/>
      <c r="BN205" s="70"/>
      <c r="BO205" s="70"/>
      <c r="BP205" s="70"/>
      <c r="BQ205" s="70"/>
      <c r="BR205" s="70"/>
      <c r="BS205" s="70"/>
      <c r="BT205" s="70"/>
      <c r="BU205" s="70"/>
      <c r="BV205" s="70"/>
      <c r="BW205" s="70"/>
      <c r="BX205" s="70"/>
      <c r="BY205" s="70"/>
      <c r="BZ205" s="70"/>
      <c r="CA205" s="70"/>
      <c r="CB205" s="70"/>
      <c r="CC205" s="70"/>
      <c r="CD205" s="70"/>
      <c r="CE205" s="70"/>
      <c r="CF205" s="70"/>
      <c r="CG205" s="70"/>
      <c r="CH205" s="70"/>
      <c r="CI205" s="70"/>
      <c r="CJ205" s="70"/>
      <c r="CK205" s="70"/>
      <c r="CL205" s="70"/>
      <c r="CM205" s="70"/>
      <c r="CN205" s="70"/>
      <c r="CO205" s="70"/>
      <c r="CP205" s="70"/>
      <c r="CQ205" s="70"/>
      <c r="CR205" s="70"/>
      <c r="CS205" s="70"/>
      <c r="CT205" s="70"/>
      <c r="CU205" s="70"/>
      <c r="CV205" s="70"/>
      <c r="CW205" s="70"/>
      <c r="CX205" s="70"/>
      <c r="CY205" s="70"/>
      <c r="CZ205" s="70"/>
      <c r="DA205" s="70"/>
      <c r="DB205" s="70"/>
      <c r="DC205" s="70"/>
      <c r="DD205" s="70"/>
      <c r="DE205" s="70"/>
      <c r="DF205" s="70"/>
      <c r="DG205" s="70"/>
      <c r="DH205" s="70"/>
    </row>
    <row r="206" spans="2:112" x14ac:dyDescent="0.25">
      <c r="D206" s="3"/>
      <c r="E206">
        <v>2021</v>
      </c>
      <c r="F206">
        <v>12</v>
      </c>
      <c r="G206" t="s">
        <v>698</v>
      </c>
      <c r="BD206" s="20">
        <v>4.9580649600611926E-2</v>
      </c>
      <c r="BE206" s="20">
        <v>3.2077136240985515E-2</v>
      </c>
      <c r="BF206" s="20">
        <v>-6.7524818689901678E-2</v>
      </c>
      <c r="BG206" s="16">
        <v>-0.25183334800798418</v>
      </c>
      <c r="BH206" s="16">
        <v>-0.54886891760133338</v>
      </c>
      <c r="BI206" s="20">
        <v>3.2844606134790677E-2</v>
      </c>
      <c r="BJ206" s="20">
        <v>0.10468109992986396</v>
      </c>
      <c r="BK206" s="20">
        <v>0.52433535141258791</v>
      </c>
      <c r="BL206" s="3"/>
      <c r="BM206" s="70"/>
      <c r="BN206" s="70"/>
      <c r="BO206" s="70"/>
      <c r="BP206" s="70"/>
      <c r="BQ206" s="70"/>
      <c r="BR206" s="70"/>
      <c r="BS206" s="70"/>
      <c r="BT206" s="70"/>
      <c r="BU206" s="70"/>
      <c r="BV206" s="70"/>
      <c r="BW206" s="70"/>
      <c r="BX206" s="70"/>
      <c r="BY206" s="70"/>
      <c r="BZ206" s="70"/>
      <c r="CA206" s="70"/>
      <c r="CB206" s="70"/>
      <c r="CC206" s="70"/>
      <c r="CD206" s="70"/>
      <c r="CE206" s="70"/>
      <c r="CF206" s="70"/>
      <c r="CG206" s="70"/>
      <c r="CH206" s="70"/>
      <c r="CI206" s="70"/>
      <c r="CJ206" s="70"/>
      <c r="CK206" s="70"/>
      <c r="CL206" s="70"/>
      <c r="CM206" s="70"/>
      <c r="CN206" s="70"/>
      <c r="CO206" s="70"/>
      <c r="CP206" s="70"/>
      <c r="CQ206" s="70"/>
      <c r="CR206" s="70"/>
      <c r="CS206" s="70"/>
      <c r="CT206" s="70"/>
      <c r="CU206" s="70"/>
      <c r="CV206" s="70"/>
      <c r="CW206" s="70"/>
      <c r="CX206" s="70"/>
      <c r="CY206" s="70"/>
      <c r="CZ206" s="70"/>
      <c r="DA206" s="70"/>
      <c r="DB206" s="70"/>
      <c r="DC206" s="70"/>
      <c r="DD206" s="70"/>
      <c r="DE206" s="70"/>
      <c r="DF206" s="70"/>
      <c r="DG206" s="70"/>
      <c r="DH206" s="70"/>
    </row>
    <row r="207" spans="2:112" x14ac:dyDescent="0.25">
      <c r="D207" s="3"/>
      <c r="F207" s="16"/>
      <c r="G207" t="s">
        <v>180</v>
      </c>
      <c r="H207" s="19" t="s">
        <v>394</v>
      </c>
      <c r="I207" t="s">
        <v>291</v>
      </c>
      <c r="J207" t="s">
        <v>233</v>
      </c>
      <c r="K207" t="s">
        <v>234</v>
      </c>
      <c r="L207" t="s">
        <v>236</v>
      </c>
      <c r="M207" t="s">
        <v>237</v>
      </c>
      <c r="N207" t="s">
        <v>188</v>
      </c>
      <c r="O207" t="s">
        <v>193</v>
      </c>
      <c r="P207" t="s">
        <v>194</v>
      </c>
      <c r="Q207" t="s">
        <v>195</v>
      </c>
      <c r="R207" t="s">
        <v>196</v>
      </c>
      <c r="S207" t="s">
        <v>238</v>
      </c>
      <c r="T207" t="s">
        <v>239</v>
      </c>
      <c r="U207" t="s">
        <v>240</v>
      </c>
      <c r="V207" t="s">
        <v>241</v>
      </c>
      <c r="W207" t="s">
        <v>269</v>
      </c>
      <c r="X207" t="s">
        <v>269</v>
      </c>
      <c r="Y207" t="s">
        <v>242</v>
      </c>
      <c r="Z207" t="s">
        <v>243</v>
      </c>
      <c r="AA207" t="s">
        <v>244</v>
      </c>
      <c r="AB207" t="s">
        <v>245</v>
      </c>
      <c r="AC207" t="s">
        <v>247</v>
      </c>
      <c r="AD207" t="s">
        <v>253</v>
      </c>
      <c r="AE207" t="s">
        <v>249</v>
      </c>
      <c r="AF207" t="s">
        <v>254</v>
      </c>
      <c r="AG207" t="s">
        <v>276</v>
      </c>
      <c r="AH207" t="s">
        <v>400</v>
      </c>
      <c r="AI207" t="s">
        <v>401</v>
      </c>
      <c r="AJ207" t="s">
        <v>280</v>
      </c>
      <c r="AK207" t="s">
        <v>283</v>
      </c>
      <c r="AL207" t="s">
        <v>284</v>
      </c>
      <c r="AM207" t="s">
        <v>285</v>
      </c>
      <c r="AN207" t="s">
        <v>286</v>
      </c>
      <c r="AO207" t="s">
        <v>289</v>
      </c>
      <c r="AP207" t="s">
        <v>290</v>
      </c>
      <c r="AQ207" t="s">
        <v>278</v>
      </c>
      <c r="AR207" t="s">
        <v>277</v>
      </c>
      <c r="AS207" t="s">
        <v>250</v>
      </c>
      <c r="AT207" t="s">
        <v>251</v>
      </c>
      <c r="AU207" t="s">
        <v>203</v>
      </c>
      <c r="AV207" t="s">
        <v>206</v>
      </c>
      <c r="AW207" t="s">
        <v>207</v>
      </c>
      <c r="AX207" t="s">
        <v>217</v>
      </c>
      <c r="AY207" t="s">
        <v>212</v>
      </c>
      <c r="AZ207" t="s">
        <v>216</v>
      </c>
      <c r="BA207" t="s">
        <v>263</v>
      </c>
      <c r="BB207" t="s">
        <v>264</v>
      </c>
      <c r="BC207" t="s">
        <v>267</v>
      </c>
      <c r="BD207" s="20">
        <v>0.33307472932660032</v>
      </c>
      <c r="BE207" s="20">
        <v>8.8470973581852741E-2</v>
      </c>
      <c r="BF207" s="20">
        <v>0.22148121640080953</v>
      </c>
      <c r="BG207" s="16">
        <v>0.59654590186478385</v>
      </c>
      <c r="BH207" s="16">
        <v>0.75724611592881241</v>
      </c>
      <c r="BI207" s="20">
        <v>3.7029021930265138E-2</v>
      </c>
      <c r="BJ207" s="20">
        <v>-6.0216909674170704E-2</v>
      </c>
      <c r="BK207" s="20">
        <v>0.50650124730911583</v>
      </c>
      <c r="BL207" t="s">
        <v>177</v>
      </c>
      <c r="BM207" t="s">
        <v>179</v>
      </c>
      <c r="BN207" t="s">
        <v>212</v>
      </c>
      <c r="BO207" s="70" t="s">
        <v>272</v>
      </c>
      <c r="BP207" s="70" t="s">
        <v>272</v>
      </c>
      <c r="BQ207" s="70" t="s">
        <v>321</v>
      </c>
      <c r="BR207" s="70" t="s">
        <v>391</v>
      </c>
      <c r="BS207" s="70" t="s">
        <v>306</v>
      </c>
      <c r="BT207" s="70" t="s">
        <v>395</v>
      </c>
      <c r="BU207" s="70" t="s">
        <v>397</v>
      </c>
      <c r="BV207" s="70" t="s">
        <v>358</v>
      </c>
      <c r="BW207" s="70" t="s">
        <v>358</v>
      </c>
      <c r="BX207" s="70" t="s">
        <v>177</v>
      </c>
      <c r="BY207" s="70" t="s">
        <v>177</v>
      </c>
      <c r="BZ207" s="70"/>
      <c r="CA207" s="70"/>
      <c r="CB207" s="70"/>
      <c r="CC207" s="70"/>
      <c r="CD207" s="70"/>
      <c r="CE207" s="70"/>
      <c r="CF207" s="70"/>
      <c r="CG207" s="70"/>
      <c r="CH207" s="70"/>
      <c r="CI207" s="70"/>
      <c r="CJ207" s="70"/>
      <c r="CK207" s="70"/>
      <c r="CL207" s="70"/>
      <c r="CM207" s="70"/>
      <c r="CN207" s="70"/>
      <c r="CO207" s="70"/>
      <c r="CP207" s="70"/>
      <c r="CQ207" s="70"/>
      <c r="CR207" s="70"/>
      <c r="CS207" s="70"/>
      <c r="CT207" s="70"/>
      <c r="CU207" s="70"/>
      <c r="CV207" s="70"/>
      <c r="CW207" s="70"/>
      <c r="CX207" s="70"/>
      <c r="CY207" s="70"/>
      <c r="CZ207" s="70"/>
      <c r="DA207" s="70"/>
      <c r="DB207" s="70"/>
      <c r="DC207" s="70"/>
      <c r="DD207" s="70"/>
      <c r="DE207" s="70"/>
      <c r="DF207" s="70"/>
      <c r="DG207" s="70"/>
      <c r="DH207" s="70"/>
    </row>
    <row r="208" spans="2:112" x14ac:dyDescent="0.25">
      <c r="D208" s="3"/>
      <c r="F208" s="16"/>
      <c r="H208" s="19"/>
      <c r="BD208" s="20">
        <v>-1.2622317017162654E-2</v>
      </c>
      <c r="BE208" s="20">
        <v>-2.4181602206741926E-2</v>
      </c>
      <c r="BF208" s="20">
        <v>-0.27935821682820994</v>
      </c>
      <c r="BG208" s="16">
        <v>-0.43735482934116388</v>
      </c>
      <c r="BH208" s="16">
        <v>-0.63125782840412725</v>
      </c>
      <c r="BI208" s="20">
        <v>4.0100697060974744E-2</v>
      </c>
      <c r="BJ208" s="20">
        <v>8.0288097603686825E-3</v>
      </c>
      <c r="BK208" s="20">
        <v>0.57154749756677714</v>
      </c>
      <c r="BO208" s="70"/>
      <c r="BP208" s="70"/>
      <c r="BQ208" s="70"/>
      <c r="BR208" s="70"/>
      <c r="BS208" s="70"/>
      <c r="BT208" s="70"/>
      <c r="BU208" s="70"/>
      <c r="BV208" s="70"/>
      <c r="BW208" s="70"/>
      <c r="BX208" s="70"/>
      <c r="BY208" s="70"/>
      <c r="BZ208" s="70"/>
      <c r="CA208" s="70"/>
      <c r="CB208" s="70"/>
      <c r="CC208" s="70"/>
      <c r="CD208" s="70"/>
      <c r="CE208" s="70"/>
      <c r="CF208" s="70"/>
      <c r="CG208" s="70"/>
      <c r="CH208" s="70"/>
      <c r="CI208" s="70"/>
      <c r="CJ208" s="70"/>
      <c r="CK208" s="70"/>
      <c r="CL208" s="70"/>
      <c r="CM208" s="70"/>
      <c r="CN208" s="70"/>
      <c r="CO208" s="70"/>
      <c r="CP208" s="70"/>
      <c r="CQ208" s="70"/>
      <c r="CR208" s="70"/>
      <c r="CS208" s="70"/>
      <c r="CT208" s="70"/>
      <c r="CU208" s="70"/>
      <c r="CV208" s="70"/>
      <c r="CW208" s="70"/>
      <c r="CX208" s="70"/>
      <c r="CY208" s="70"/>
      <c r="CZ208" s="70"/>
      <c r="DA208" s="70"/>
      <c r="DB208" s="70"/>
      <c r="DC208" s="70"/>
      <c r="DD208" s="70"/>
      <c r="DE208" s="70"/>
      <c r="DF208" s="70"/>
      <c r="DG208" s="70"/>
      <c r="DH208" s="70"/>
    </row>
    <row r="209" spans="4:112" x14ac:dyDescent="0.25">
      <c r="D209">
        <v>40148</v>
      </c>
      <c r="E209" t="s">
        <v>546</v>
      </c>
      <c r="F209">
        <v>2009</v>
      </c>
      <c r="G209" s="20">
        <v>-3.27058421E-2</v>
      </c>
      <c r="H209" s="20">
        <v>-1.2153020728389278E-2</v>
      </c>
      <c r="I209" s="20">
        <v>-2.055282137161071E-2</v>
      </c>
      <c r="J209" s="20" t="e">
        <v>#N/A</v>
      </c>
      <c r="K209" s="20" t="e">
        <v>#N/A</v>
      </c>
      <c r="L209" s="20" t="e">
        <v>#N/A</v>
      </c>
      <c r="M209" s="20" t="e">
        <v>#N/A</v>
      </c>
      <c r="N209" s="16">
        <v>0.26239634451800364</v>
      </c>
      <c r="O209" s="16">
        <v>0.30386034963954001</v>
      </c>
      <c r="P209" s="16">
        <v>0.19962229420729855</v>
      </c>
      <c r="Q209" s="16">
        <v>1.0915886597911258E-2</v>
      </c>
      <c r="R209" s="16">
        <v>0.22320512503724657</v>
      </c>
      <c r="S209" s="20" t="e">
        <v>#N/A</v>
      </c>
      <c r="T209" s="16" t="e">
        <v>#N/A</v>
      </c>
      <c r="U209" s="20" t="e">
        <v>#N/A</v>
      </c>
      <c r="V209" s="20" t="e">
        <v>#N/A</v>
      </c>
      <c r="W209" s="20" t="e">
        <v>#N/A</v>
      </c>
      <c r="X209" s="20" t="e">
        <v>#N/A</v>
      </c>
      <c r="Y209" s="20" t="e">
        <v>#N/A</v>
      </c>
      <c r="Z209" s="20" t="e">
        <v>#N/A</v>
      </c>
      <c r="AA209" s="20" t="e">
        <v>#N/A</v>
      </c>
      <c r="AB209" s="20" t="e">
        <v>#N/A</v>
      </c>
      <c r="AC209" s="26">
        <v>587729.47754890716</v>
      </c>
      <c r="AD209" s="20">
        <v>0.42439550364896145</v>
      </c>
      <c r="AE209" s="20">
        <v>0.11478055617619735</v>
      </c>
      <c r="AF209" s="26">
        <v>527849.67882260832</v>
      </c>
      <c r="AG209" s="26">
        <v>506180.20077698323</v>
      </c>
      <c r="AH209" s="26">
        <v>-47643.196295110334</v>
      </c>
      <c r="AI209" s="26">
        <v>-128215.93001378051</v>
      </c>
      <c r="AJ209" s="20">
        <v>0.12911850905717404</v>
      </c>
      <c r="AK209" s="20">
        <v>0.13488162183728436</v>
      </c>
      <c r="AL209" s="20">
        <v>4.7402331311949146E-2</v>
      </c>
      <c r="AM209" s="20">
        <v>6.362555682647357E-2</v>
      </c>
      <c r="AN209" s="34">
        <v>0.16758746393728438</v>
      </c>
      <c r="AO209" s="20">
        <v>1.7207950453696465E-2</v>
      </c>
      <c r="AP209" s="34">
        <v>0.30386034963954001</v>
      </c>
      <c r="AQ209" s="26">
        <v>185830.2249304539</v>
      </c>
      <c r="AR209" s="107">
        <v>249429.74763370943</v>
      </c>
      <c r="AS209" s="20">
        <v>0.89537493993387818</v>
      </c>
      <c r="AT209" s="20">
        <v>0.15264333190159576</v>
      </c>
      <c r="AU209" s="16">
        <v>0.37965582467602665</v>
      </c>
      <c r="AV209" s="16">
        <v>3.6222112833070724E-2</v>
      </c>
      <c r="AW209" s="16">
        <v>0.35880227461322317</v>
      </c>
      <c r="AX209" s="16">
        <v>6.0147481914179374E-2</v>
      </c>
      <c r="AY209" s="16">
        <v>0.12263937223432247</v>
      </c>
      <c r="AZ209" s="16">
        <v>2.7966978098807015E-2</v>
      </c>
      <c r="BA209" s="20" t="e">
        <v>#N/A</v>
      </c>
      <c r="BB209" s="20" t="e">
        <v>#N/A</v>
      </c>
      <c r="BC209" s="20" t="e">
        <v>#N/A</v>
      </c>
      <c r="BD209" s="20">
        <v>0.23375621409955705</v>
      </c>
      <c r="BE209" s="20">
        <v>1.2825391840096678E-2</v>
      </c>
      <c r="BF209" s="20">
        <v>0.43913621580235795</v>
      </c>
      <c r="BG209" s="16">
        <v>6.7513718232034838</v>
      </c>
      <c r="BH209" s="16">
        <v>48.609564851640386</v>
      </c>
      <c r="BI209" s="20">
        <v>0.4140145792826524</v>
      </c>
      <c r="BJ209" s="20">
        <v>0.77195100005657724</v>
      </c>
      <c r="BK209" s="20">
        <v>0.41519852510486616</v>
      </c>
      <c r="BL209" s="82">
        <v>-212.93349999999953</v>
      </c>
      <c r="BM209" s="82">
        <v>-573.04019999999969</v>
      </c>
      <c r="BN209" s="82">
        <v>360.10669999999999</v>
      </c>
      <c r="BO209" s="20" t="e">
        <v>#N/A</v>
      </c>
      <c r="BP209" s="20" t="e">
        <v>#N/A</v>
      </c>
      <c r="BQ209" s="82">
        <v>2363.2656000000002</v>
      </c>
      <c r="BR209" s="82">
        <v>2576.1990999999998</v>
      </c>
      <c r="BS209" s="82">
        <v>-212.93349999999964</v>
      </c>
      <c r="BT209" s="70">
        <v>2936.3057999999996</v>
      </c>
      <c r="BU209" s="112">
        <v>0.14703464256567364</v>
      </c>
      <c r="BV209" s="113" t="e">
        <v>#N/A</v>
      </c>
      <c r="BW209" s="113" t="e">
        <v>#N/A</v>
      </c>
      <c r="BX209" s="113" t="e">
        <v>#N/A</v>
      </c>
      <c r="BY209" s="113" t="e">
        <v>#N/A</v>
      </c>
      <c r="BZ209" s="70"/>
      <c r="CA209" s="70"/>
      <c r="CB209" s="70"/>
      <c r="CC209" s="70"/>
      <c r="CD209" s="70"/>
      <c r="CE209" s="70"/>
      <c r="CF209" s="70"/>
      <c r="CG209" s="70"/>
      <c r="CH209" s="70"/>
      <c r="CI209" s="70"/>
      <c r="CJ209" s="70"/>
      <c r="CK209" s="70"/>
      <c r="CL209" s="70"/>
      <c r="CM209" s="70"/>
      <c r="CN209" s="70"/>
      <c r="CO209" s="70"/>
      <c r="CP209" s="70"/>
      <c r="CQ209" s="70"/>
      <c r="CR209" s="70"/>
      <c r="CS209" s="70"/>
      <c r="CT209" s="70"/>
      <c r="CU209" s="70"/>
      <c r="CV209" s="70"/>
      <c r="CW209" s="70"/>
      <c r="CX209" s="70"/>
      <c r="CY209" s="70"/>
      <c r="CZ209" s="70"/>
      <c r="DA209" s="70"/>
      <c r="DB209" s="70"/>
      <c r="DC209" s="70"/>
      <c r="DD209" s="70"/>
      <c r="DE209" s="70"/>
      <c r="DF209" s="70"/>
      <c r="DG209" s="70"/>
      <c r="DH209" s="70"/>
    </row>
    <row r="210" spans="4:112" x14ac:dyDescent="0.25">
      <c r="D210">
        <v>40513</v>
      </c>
      <c r="E210" t="s">
        <v>558</v>
      </c>
      <c r="F210">
        <v>2010</v>
      </c>
      <c r="G210" s="20">
        <v>-5.0736638899999999E-2</v>
      </c>
      <c r="H210" s="20">
        <v>-3.0246640564644586E-2</v>
      </c>
      <c r="I210" s="20">
        <v>-2.0489998335355405E-2</v>
      </c>
      <c r="J210" s="20">
        <v>0.15522343320192178</v>
      </c>
      <c r="K210" s="20">
        <v>0.18388920130129871</v>
      </c>
      <c r="L210" s="20">
        <v>9.6502884091026475E-2</v>
      </c>
      <c r="M210" s="20">
        <v>0.14432185830340716</v>
      </c>
      <c r="N210" s="16">
        <v>0.27681192114479702</v>
      </c>
      <c r="O210" s="16">
        <v>0.30322065474770415</v>
      </c>
      <c r="P210" s="16">
        <v>0.19627511390960134</v>
      </c>
      <c r="Q210" s="16">
        <v>9.9667524977954999E-3</v>
      </c>
      <c r="R210" s="16">
        <v>0.21372555770010199</v>
      </c>
      <c r="S210" s="20">
        <v>9.4194497048530224E-2</v>
      </c>
      <c r="T210" s="16">
        <v>0.23636791008221003</v>
      </c>
      <c r="U210" s="20">
        <v>0.1091422799609747</v>
      </c>
      <c r="V210" s="20">
        <v>0.10739724788818128</v>
      </c>
      <c r="W210" s="20">
        <v>0.15674275281385319</v>
      </c>
      <c r="X210" s="20">
        <v>0.14473702659880261</v>
      </c>
      <c r="Y210" s="20">
        <v>0.26839054024958853</v>
      </c>
      <c r="Z210" s="20">
        <v>0.4603460359005036</v>
      </c>
      <c r="AA210" s="20">
        <v>0.21024015738990531</v>
      </c>
      <c r="AB210" s="20">
        <v>0.21170014312180219</v>
      </c>
      <c r="AC210" s="26">
        <v>713079.59326788224</v>
      </c>
      <c r="AD210" s="20">
        <v>0.41462491696181797</v>
      </c>
      <c r="AE210" s="20">
        <v>0.13789673320047224</v>
      </c>
      <c r="AF210" s="26">
        <v>598003.6816269285</v>
      </c>
      <c r="AG210" s="26">
        <v>543611.36921458622</v>
      </c>
      <c r="AH210" s="26">
        <v>-129896.01595371669</v>
      </c>
      <c r="AI210" s="26">
        <v>-217891.54540673218</v>
      </c>
      <c r="AJ210" s="20">
        <v>0.12658138566271726</v>
      </c>
      <c r="AK210" s="20">
        <v>0.13931257952447748</v>
      </c>
      <c r="AL210" s="20">
        <v>4.7006566124609045E-2</v>
      </c>
      <c r="AM210" s="20">
        <v>6.8845367103378005E-2</v>
      </c>
      <c r="AN210" s="34">
        <v>0.19004921842447747</v>
      </c>
      <c r="AO210" s="20">
        <v>2.2896721425011049E-2</v>
      </c>
      <c r="AP210" s="34">
        <v>0.30322065474770415</v>
      </c>
      <c r="AQ210" s="26">
        <v>201872.52366760169</v>
      </c>
      <c r="AR210" s="107">
        <v>295660.56714586256</v>
      </c>
      <c r="AS210" s="20">
        <v>0.83305236850435405</v>
      </c>
      <c r="AT210" s="20">
        <v>0.14714880887290668</v>
      </c>
      <c r="AU210" s="16">
        <v>0.3622501985228424</v>
      </c>
      <c r="AV210" s="16">
        <v>3.240153233455479E-2</v>
      </c>
      <c r="AW210" s="16">
        <v>0.37705625026430556</v>
      </c>
      <c r="AX210" s="16">
        <v>9.1194097276528399E-2</v>
      </c>
      <c r="AY210" s="16">
        <v>0.10781416785198621</v>
      </c>
      <c r="AZ210" s="16">
        <v>1.7287617477528154E-2</v>
      </c>
      <c r="BA210" s="20">
        <v>0.24323328404568256</v>
      </c>
      <c r="BB210" s="20">
        <v>0.23345161827154137</v>
      </c>
      <c r="BC210" s="20">
        <v>0.11506173031493172</v>
      </c>
      <c r="BD210" s="20"/>
      <c r="BE210" s="20"/>
      <c r="BF210" s="20"/>
      <c r="BG210" s="16"/>
      <c r="BH210" s="16"/>
      <c r="BI210" s="20"/>
      <c r="BJ210" s="20"/>
      <c r="BK210" s="20"/>
      <c r="BL210" s="82">
        <v>-592.74149999999997</v>
      </c>
      <c r="BM210" s="82">
        <v>-994.2827000000002</v>
      </c>
      <c r="BN210" s="82">
        <v>401.5412</v>
      </c>
      <c r="BO210" s="20">
        <v>1.7836930309228061</v>
      </c>
      <c r="BP210" s="20">
        <v>1.6718669392468217</v>
      </c>
      <c r="BQ210" s="82">
        <v>2730.0998</v>
      </c>
      <c r="BR210" s="82">
        <v>3322.8412999999996</v>
      </c>
      <c r="BS210" s="82">
        <v>-592.74149999999963</v>
      </c>
      <c r="BT210" s="70">
        <v>3724.3825000000002</v>
      </c>
      <c r="BU210" s="112">
        <v>0.16955922008912208</v>
      </c>
      <c r="BV210" s="113">
        <v>0.98379673126885825</v>
      </c>
      <c r="BW210" s="113">
        <v>0.47815721240722198</v>
      </c>
      <c r="BX210" s="113">
        <v>1.7836930309228061</v>
      </c>
      <c r="BY210" s="113">
        <v>1.6718669392468217</v>
      </c>
      <c r="BZ210" s="70"/>
      <c r="CA210" s="70"/>
      <c r="CB210" s="70"/>
      <c r="CC210" s="70"/>
      <c r="CD210" s="70"/>
      <c r="CE210" s="70"/>
      <c r="CF210" s="70"/>
      <c r="CG210" s="70"/>
      <c r="CH210" s="70"/>
      <c r="CI210" s="70"/>
      <c r="CJ210" s="70"/>
      <c r="CK210" s="70"/>
      <c r="CL210" s="70"/>
      <c r="CM210" s="70"/>
      <c r="CN210" s="70"/>
      <c r="CO210" s="70"/>
      <c r="CP210" s="70"/>
      <c r="CQ210" s="70"/>
      <c r="CR210" s="70"/>
      <c r="CS210" s="70"/>
      <c r="CT210" s="70"/>
      <c r="CU210" s="70"/>
      <c r="CV210" s="70"/>
      <c r="CW210" s="70"/>
      <c r="CX210" s="70"/>
      <c r="CY210" s="70"/>
      <c r="CZ210" s="70"/>
      <c r="DA210" s="70"/>
      <c r="DB210" s="70"/>
      <c r="DC210" s="70"/>
      <c r="DD210" s="70"/>
      <c r="DE210" s="70"/>
      <c r="DF210" s="70"/>
      <c r="DG210" s="70"/>
      <c r="DH210" s="70"/>
    </row>
    <row r="211" spans="4:112" x14ac:dyDescent="0.25">
      <c r="D211">
        <v>40878</v>
      </c>
      <c r="E211" t="s">
        <v>570</v>
      </c>
      <c r="F211">
        <v>2011</v>
      </c>
      <c r="G211" s="20">
        <v>-3.9094718199999996E-2</v>
      </c>
      <c r="H211" s="20">
        <v>-1.8312814754579937E-2</v>
      </c>
      <c r="I211" s="20">
        <v>-2.0781903445420063E-2</v>
      </c>
      <c r="J211" s="20">
        <v>0.10780898925379945</v>
      </c>
      <c r="K211" s="20">
        <v>0.24208143302945118</v>
      </c>
      <c r="L211" s="20">
        <v>0.11639302535338714</v>
      </c>
      <c r="M211" s="20">
        <v>0.2670496557254467</v>
      </c>
      <c r="N211" s="16">
        <v>0.29015209006299281</v>
      </c>
      <c r="O211" s="16">
        <v>0.29923897192854543</v>
      </c>
      <c r="P211" s="16">
        <v>0.18963842121105851</v>
      </c>
      <c r="Q211" s="16">
        <v>9.4030591050667522E-3</v>
      </c>
      <c r="R211" s="16">
        <v>0.21156745769233659</v>
      </c>
      <c r="S211" s="20">
        <v>0.10173332833447279</v>
      </c>
      <c r="T211" s="20">
        <v>0.29237145247977736</v>
      </c>
      <c r="U211" s="20">
        <v>0.1179203258586472</v>
      </c>
      <c r="V211" s="20">
        <v>0.13227383628225176</v>
      </c>
      <c r="W211" s="20">
        <v>0.17019443490149522</v>
      </c>
      <c r="X211" s="20">
        <v>8.9314258067282326E-2</v>
      </c>
      <c r="Y211" s="20">
        <v>3.9043304494100761E-2</v>
      </c>
      <c r="Z211" s="20">
        <v>-0.15004580345049823</v>
      </c>
      <c r="AA211" s="20">
        <v>0.12188273236728397</v>
      </c>
      <c r="AB211" s="20">
        <v>0.11839431513890042</v>
      </c>
      <c r="AC211" s="26">
        <v>770515.68155773007</v>
      </c>
      <c r="AD211" s="20">
        <v>0.42499022037869788</v>
      </c>
      <c r="AE211" s="20">
        <v>8.5255245588949966E-2</v>
      </c>
      <c r="AF211" s="26">
        <v>654261.02172271162</v>
      </c>
      <c r="AG211" s="26">
        <v>599135.69539093075</v>
      </c>
      <c r="AH211" s="26">
        <v>-85670.565160021855</v>
      </c>
      <c r="AI211" s="26">
        <v>-182891.96105848002</v>
      </c>
      <c r="AJ211" s="20">
        <v>0.12807037028478202</v>
      </c>
      <c r="AK211" s="20">
        <v>0.13986753586895373</v>
      </c>
      <c r="AL211" s="20">
        <v>4.7624571846467394E-2</v>
      </c>
      <c r="AM211" s="20">
        <v>6.9997719118512353E-2</v>
      </c>
      <c r="AN211" s="34">
        <v>0.17896225406895372</v>
      </c>
      <c r="AO211" s="20">
        <v>1.4041906020325522E-2</v>
      </c>
      <c r="AP211" s="34">
        <v>0.29923897192854543</v>
      </c>
      <c r="AQ211" s="26">
        <v>222796.11519417216</v>
      </c>
      <c r="AR211" s="107">
        <v>327461.62931046233</v>
      </c>
      <c r="AS211" s="20">
        <v>0.84800863629419565</v>
      </c>
      <c r="AT211" s="20">
        <v>0.14859726113970223</v>
      </c>
      <c r="AU211" s="16">
        <v>0.39113118843229588</v>
      </c>
      <c r="AV211" s="16">
        <v>3.5048784370912495E-2</v>
      </c>
      <c r="AW211" s="16">
        <v>0.37923257272536959</v>
      </c>
      <c r="AX211" s="16">
        <v>5.0197159037920019E-2</v>
      </c>
      <c r="AY211" s="16">
        <v>0.11612450655328045</v>
      </c>
      <c r="AZ211" s="16">
        <v>1.862008338581889E-2</v>
      </c>
      <c r="BA211" s="20">
        <v>8.8678556789285379E-2</v>
      </c>
      <c r="BB211" s="20">
        <v>2.4707184855873088E-2</v>
      </c>
      <c r="BC211" s="20">
        <v>0.11913298062564937</v>
      </c>
      <c r="BD211" s="16"/>
      <c r="BE211" s="20"/>
      <c r="BF211" s="20"/>
      <c r="BG211" s="20"/>
      <c r="BI211" s="26"/>
      <c r="BL211" s="82">
        <v>-395.9876000000001</v>
      </c>
      <c r="BM211" s="82">
        <v>-845.36560000000009</v>
      </c>
      <c r="BN211" s="82">
        <v>449.37799999999999</v>
      </c>
      <c r="BO211" s="20">
        <v>-0.33193879625435352</v>
      </c>
      <c r="BP211" s="20">
        <v>-0.95169415882801722</v>
      </c>
      <c r="BQ211" s="82">
        <v>3024.4291000000003</v>
      </c>
      <c r="BR211" s="82">
        <v>3420.4167000000002</v>
      </c>
      <c r="BS211" s="82">
        <v>-395.98759999999993</v>
      </c>
      <c r="BT211" s="70">
        <v>3869.7947000000004</v>
      </c>
      <c r="BU211" s="112">
        <v>0.15818035062353367</v>
      </c>
      <c r="BV211" s="113">
        <v>-8.8524347349848709E-3</v>
      </c>
      <c r="BW211" s="113">
        <v>-1.0694791521009814</v>
      </c>
      <c r="BX211" s="113">
        <v>-0.33193879625435352</v>
      </c>
      <c r="BY211" s="113">
        <v>-0.95169415882801722</v>
      </c>
      <c r="BZ211" s="70"/>
      <c r="CA211" s="70"/>
      <c r="CB211" s="70"/>
      <c r="CC211" s="70"/>
      <c r="CD211" s="70"/>
      <c r="CE211" s="70"/>
      <c r="CF211" s="70"/>
      <c r="CG211" s="70"/>
      <c r="CH211" s="70"/>
      <c r="CI211" s="70"/>
      <c r="CJ211" s="70"/>
      <c r="CK211" s="70"/>
      <c r="CL211" s="70"/>
      <c r="CM211" s="70"/>
      <c r="CN211" s="70"/>
      <c r="CO211" s="70"/>
      <c r="CP211" s="70"/>
      <c r="CQ211" s="70"/>
      <c r="CR211" s="70"/>
      <c r="CS211" s="70"/>
      <c r="CT211" s="70"/>
      <c r="CU211" s="70"/>
      <c r="CV211" s="70"/>
      <c r="CW211" s="70"/>
      <c r="CX211" s="70"/>
      <c r="CY211" s="70"/>
      <c r="CZ211" s="70"/>
      <c r="DA211" s="70"/>
      <c r="DB211" s="70"/>
      <c r="DC211" s="70"/>
      <c r="DD211" s="70"/>
      <c r="DE211" s="70"/>
      <c r="DF211" s="70"/>
      <c r="DG211" s="70"/>
      <c r="DH211" s="70"/>
    </row>
    <row r="212" spans="4:112" x14ac:dyDescent="0.25">
      <c r="D212">
        <v>41244</v>
      </c>
      <c r="E212" t="s">
        <v>582</v>
      </c>
      <c r="F212">
        <v>2012</v>
      </c>
      <c r="G212" s="20">
        <v>-4.2128170600000001E-2</v>
      </c>
      <c r="H212" s="20">
        <v>-2.2266531644426032E-2</v>
      </c>
      <c r="I212" s="20">
        <v>-1.9861638955573972E-2</v>
      </c>
      <c r="J212" s="20">
        <v>8.2617972429904096E-2</v>
      </c>
      <c r="K212" s="20">
        <v>3.1600400975467124E-2</v>
      </c>
      <c r="L212" s="20">
        <v>8.6154145142830041E-2</v>
      </c>
      <c r="M212" s="20">
        <v>2.0038534736126268E-2</v>
      </c>
      <c r="N212" s="16">
        <v>0.28470785299208029</v>
      </c>
      <c r="O212" s="16">
        <v>0.29643997120537324</v>
      </c>
      <c r="P212" s="16">
        <v>0.1943660246808902</v>
      </c>
      <c r="Q212" s="16">
        <v>8.6177425527248497E-3</v>
      </c>
      <c r="R212" s="16">
        <v>0.21586840856893147</v>
      </c>
      <c r="S212" s="20">
        <v>7.5994551898213469E-2</v>
      </c>
      <c r="T212" s="20">
        <v>-6.0753070054639258E-2</v>
      </c>
      <c r="U212" s="20">
        <v>9.046979586838777E-2</v>
      </c>
      <c r="V212" s="20">
        <v>4.1900845376304119E-2</v>
      </c>
      <c r="W212" s="20">
        <v>6.5774210397476107E-2</v>
      </c>
      <c r="X212" s="20">
        <v>-4.4092057807394447E-3</v>
      </c>
      <c r="Y212" s="20">
        <v>0.10470103233125005</v>
      </c>
      <c r="Z212" s="20">
        <v>0.10164528508404413</v>
      </c>
      <c r="AA212" s="20">
        <v>8.816690620636658E-2</v>
      </c>
      <c r="AB212" s="20">
        <v>9.9640831874524771E-2</v>
      </c>
      <c r="AC212" s="26">
        <v>841152.49539254175</v>
      </c>
      <c r="AD212" s="20">
        <v>0.4180139791391293</v>
      </c>
      <c r="AE212" s="20">
        <v>8.4085257109773728E-2</v>
      </c>
      <c r="AF212" s="26">
        <v>698162.11891202291</v>
      </c>
      <c r="AG212" s="26">
        <v>642134.89322630526</v>
      </c>
      <c r="AH212" s="26">
        <v>-112908.93126396045</v>
      </c>
      <c r="AI212" s="26">
        <v>-213623.15400128908</v>
      </c>
      <c r="AJ212" s="20">
        <v>0.126634064816248</v>
      </c>
      <c r="AK212" s="20">
        <v>0.13784866818272704</v>
      </c>
      <c r="AL212" s="20">
        <v>4.7277569695139424E-2</v>
      </c>
      <c r="AM212" s="20">
        <v>6.9340955349737901E-2</v>
      </c>
      <c r="AN212" s="34">
        <v>0.17997683878272702</v>
      </c>
      <c r="AO212" s="20">
        <v>1.3948222666686095E-2</v>
      </c>
      <c r="AP212" s="34">
        <v>0.29643997120537324</v>
      </c>
      <c r="AQ212" s="26">
        <v>239734.68128215961</v>
      </c>
      <c r="AR212" s="107">
        <v>351613.50166184449</v>
      </c>
      <c r="AS212" s="20">
        <v>0.82927316249878702</v>
      </c>
      <c r="AT212" s="20">
        <v>0.14425621214493292</v>
      </c>
      <c r="AU212" s="16">
        <v>0.38527710464704962</v>
      </c>
      <c r="AV212" s="16">
        <v>3.3436357929566785E-2</v>
      </c>
      <c r="AW212" s="16">
        <v>0.39342980068473993</v>
      </c>
      <c r="AX212" s="16">
        <v>5.9774320554861933E-2</v>
      </c>
      <c r="AY212" s="16">
        <v>0.11035663860921287</v>
      </c>
      <c r="AZ212" s="16">
        <v>1.2047112793546765E-2</v>
      </c>
      <c r="BA212" s="20">
        <v>0.1058552573872753</v>
      </c>
      <c r="BB212" s="20">
        <v>0.14030805664917478</v>
      </c>
      <c r="BC212" s="20">
        <v>4.9830877346020541E-2</v>
      </c>
      <c r="BD212" s="109"/>
      <c r="BE212" s="109"/>
      <c r="BF212" s="109"/>
      <c r="BG212" s="109"/>
      <c r="BH212" s="109"/>
      <c r="BI212" s="109"/>
      <c r="BJ212" s="109"/>
      <c r="BL212" s="82">
        <v>-528.89400000000046</v>
      </c>
      <c r="BM212" s="82">
        <v>-1000.6649000000003</v>
      </c>
      <c r="BN212" s="82">
        <v>471.77090000000004</v>
      </c>
      <c r="BO212" s="20">
        <v>0.33563273193403109</v>
      </c>
      <c r="BP212" s="20">
        <v>3.4286181861460472</v>
      </c>
      <c r="BQ212" s="82">
        <v>3274.3012999999996</v>
      </c>
      <c r="BR212" s="82">
        <v>3803.1953000000003</v>
      </c>
      <c r="BS212" s="82">
        <v>-528.89400000000069</v>
      </c>
      <c r="BT212" s="70">
        <v>4274.9661999999998</v>
      </c>
      <c r="BU212" s="112">
        <v>0.16011519982715305</v>
      </c>
      <c r="BV212" s="113">
        <v>0.242170385373083</v>
      </c>
      <c r="BW212" s="113">
        <v>-9.6419448042251901</v>
      </c>
      <c r="BX212" s="113">
        <v>0.33563273193403109</v>
      </c>
      <c r="BY212" s="113">
        <v>3.4286181861460472</v>
      </c>
      <c r="BZ212" s="70"/>
      <c r="CA212" s="70"/>
      <c r="CB212" s="70"/>
      <c r="CC212" s="70"/>
      <c r="CD212" s="70"/>
      <c r="CE212" s="70"/>
      <c r="CF212" s="70"/>
      <c r="CG212" s="70"/>
      <c r="CH212" s="70"/>
      <c r="CI212" s="70"/>
      <c r="CJ212" s="70"/>
      <c r="CK212" s="70"/>
      <c r="CL212" s="70"/>
      <c r="CM212" s="70"/>
      <c r="CN212" s="70"/>
      <c r="CO212" s="70"/>
      <c r="CP212" s="70"/>
      <c r="CQ212" s="70"/>
      <c r="CR212" s="70"/>
      <c r="CS212" s="70"/>
      <c r="CT212" s="70"/>
      <c r="CU212" s="70"/>
      <c r="CV212" s="70"/>
      <c r="CW212" s="70"/>
      <c r="CX212" s="70"/>
      <c r="CY212" s="70"/>
      <c r="CZ212" s="70"/>
      <c r="DA212" s="70"/>
      <c r="DB212" s="70"/>
      <c r="DC212" s="70"/>
      <c r="DD212" s="70"/>
      <c r="DE212" s="70"/>
      <c r="DF212" s="70"/>
      <c r="DG212" s="70"/>
      <c r="DH212" s="70"/>
    </row>
    <row r="213" spans="4:112" x14ac:dyDescent="0.25">
      <c r="D213">
        <v>41609</v>
      </c>
      <c r="E213" t="s">
        <v>594</v>
      </c>
      <c r="F213">
        <v>2013</v>
      </c>
      <c r="G213" s="20">
        <v>-5.2428464100000002E-2</v>
      </c>
      <c r="H213" s="20">
        <v>-2.7631624516718772E-2</v>
      </c>
      <c r="I213" s="20">
        <v>-2.4796839583281244E-2</v>
      </c>
      <c r="J213" s="20">
        <v>8.0326877676162756E-2</v>
      </c>
      <c r="K213" s="20">
        <v>7.6564161543987153E-2</v>
      </c>
      <c r="L213" s="20">
        <v>9.4545859778359276E-2</v>
      </c>
      <c r="M213" s="20">
        <v>0.11607894503676319</v>
      </c>
      <c r="N213" s="16">
        <v>0.26077759592971361</v>
      </c>
      <c r="O213" s="16">
        <v>0.30812394304799284</v>
      </c>
      <c r="P213" s="16">
        <v>0.19191738053497959</v>
      </c>
      <c r="Q213" s="16">
        <v>6.7400419201248092E-3</v>
      </c>
      <c r="R213" s="16">
        <v>0.23244103856718912</v>
      </c>
      <c r="S213" s="20">
        <v>0.13768661085219569</v>
      </c>
      <c r="T213" s="20">
        <v>7.1020234579128871E-2</v>
      </c>
      <c r="U213" s="20">
        <v>4.7878858524286416E-2</v>
      </c>
      <c r="V213" s="20">
        <v>0.15584641612172834</v>
      </c>
      <c r="W213" s="20">
        <v>2.5471196109292382E-3</v>
      </c>
      <c r="X213" s="20">
        <v>3.3059496363975427E-2</v>
      </c>
      <c r="Y213" s="20">
        <v>0.13972814568685932</v>
      </c>
      <c r="Z213" s="20">
        <v>0.25115984669354385</v>
      </c>
      <c r="AA213" s="20">
        <v>0.10342002466718303</v>
      </c>
      <c r="AB213" s="20">
        <v>8.4761222847323792E-2</v>
      </c>
      <c r="AC213" s="26">
        <v>942276.91649792157</v>
      </c>
      <c r="AD213" s="20">
        <v>0.40669945040941413</v>
      </c>
      <c r="AE213" s="20">
        <v>8.9614342226173635E-2</v>
      </c>
      <c r="AF213" s="26">
        <v>745662.86708245112</v>
      </c>
      <c r="AG213" s="26">
        <v>694234.13780604221</v>
      </c>
      <c r="AH213" s="26">
        <v>-148361.29092660802</v>
      </c>
      <c r="AI213" s="26">
        <v>-281501.89325527928</v>
      </c>
      <c r="AJ213" s="20">
        <v>0.12929799210249515</v>
      </c>
      <c r="AK213" s="20">
        <v>0.13892008050721855</v>
      </c>
      <c r="AL213" s="20">
        <v>4.6213992817336264E-2</v>
      </c>
      <c r="AM213" s="20">
        <v>7.1373657538270324E-2</v>
      </c>
      <c r="AN213" s="34">
        <v>0.19134854460721853</v>
      </c>
      <c r="AO213" s="20">
        <v>1.572685521490004E-2</v>
      </c>
      <c r="AP213" s="34">
        <v>0.30812394304799284</v>
      </c>
      <c r="AQ213" s="26">
        <v>248134.80036631544</v>
      </c>
      <c r="AR213" s="107">
        <v>383223.50407318212</v>
      </c>
      <c r="AS213" s="20">
        <v>0.79076999300803474</v>
      </c>
      <c r="AT213" s="20">
        <v>0.17855334924965413</v>
      </c>
      <c r="AU213" s="16">
        <v>0.37300339903174667</v>
      </c>
      <c r="AV213" s="16">
        <v>3.250309355995433E-2</v>
      </c>
      <c r="AW213" s="16">
        <v>0.38271402990370484</v>
      </c>
      <c r="AX213" s="16">
        <v>5.4152851406316531E-2</v>
      </c>
      <c r="AY213" s="16">
        <v>0.12958990429836692</v>
      </c>
      <c r="AZ213" s="16">
        <v>1.6704454096241585E-2</v>
      </c>
      <c r="BA213" s="20">
        <v>0.13393440335400442</v>
      </c>
      <c r="BB213" s="20">
        <v>0.15425821667232831</v>
      </c>
      <c r="BC213" s="20">
        <v>0.33836317585506026</v>
      </c>
      <c r="BI213" s="26"/>
      <c r="BL213" s="82">
        <v>-703.58279999999979</v>
      </c>
      <c r="BM213" s="82">
        <v>-1334.9835999999996</v>
      </c>
      <c r="BN213" s="82">
        <v>631.4008</v>
      </c>
      <c r="BO213" s="20">
        <v>0.33029075769435678</v>
      </c>
      <c r="BP213" s="20">
        <v>1.3183191455529362</v>
      </c>
      <c r="BQ213" s="82">
        <v>3537.3157000000001</v>
      </c>
      <c r="BR213" s="82">
        <v>4240.8985000000002</v>
      </c>
      <c r="BS213" s="82">
        <v>-703.58280000000013</v>
      </c>
      <c r="BT213" s="70">
        <v>4872.2992999999997</v>
      </c>
      <c r="BU213" s="112">
        <v>0.16655170502393735</v>
      </c>
      <c r="BV213" s="113">
        <v>0.38966495610570129</v>
      </c>
      <c r="BW213" s="113">
        <v>1.0077635025455556</v>
      </c>
      <c r="BX213" s="113">
        <v>0.33029075769435678</v>
      </c>
      <c r="BY213" s="113">
        <v>1.3183191455529362</v>
      </c>
      <c r="BZ213" s="70"/>
      <c r="CA213" s="70"/>
      <c r="CB213" s="70"/>
      <c r="CC213" s="70"/>
      <c r="CD213" s="70"/>
      <c r="CE213" s="70"/>
      <c r="CF213" s="70"/>
      <c r="CG213" s="70"/>
      <c r="CH213" s="70"/>
      <c r="CI213" s="70"/>
      <c r="CJ213" s="70"/>
      <c r="CK213" s="70"/>
      <c r="CL213" s="70"/>
      <c r="CM213" s="70"/>
      <c r="CN213" s="70"/>
      <c r="CO213" s="70"/>
      <c r="CP213" s="70"/>
      <c r="CQ213" s="70"/>
      <c r="CR213" s="70"/>
      <c r="CS213" s="70"/>
      <c r="CT213" s="70"/>
      <c r="CU213" s="70"/>
      <c r="CV213" s="70"/>
      <c r="CW213" s="70"/>
      <c r="CX213" s="70"/>
      <c r="CY213" s="70"/>
      <c r="CZ213" s="70"/>
      <c r="DA213" s="70"/>
      <c r="DB213" s="70"/>
      <c r="DC213" s="70"/>
      <c r="DD213" s="70"/>
      <c r="DE213" s="70"/>
      <c r="DF213" s="70"/>
      <c r="DG213" s="70"/>
      <c r="DH213" s="70"/>
    </row>
    <row r="214" spans="4:112" x14ac:dyDescent="0.25">
      <c r="D214">
        <v>41974</v>
      </c>
      <c r="E214" t="s">
        <v>606</v>
      </c>
      <c r="F214">
        <v>2014</v>
      </c>
      <c r="G214" s="20">
        <v>-5.4533060799999998E-2</v>
      </c>
      <c r="H214" s="20">
        <v>-2.9674253740292686E-2</v>
      </c>
      <c r="I214" s="20">
        <v>-2.4858807059707329E-2</v>
      </c>
      <c r="J214" s="20">
        <v>7.4255147766426388E-2</v>
      </c>
      <c r="K214" s="20">
        <v>7.4746435117716281E-2</v>
      </c>
      <c r="L214" s="20">
        <v>6.9900366882342135E-2</v>
      </c>
      <c r="M214" s="20">
        <v>4.7695661780831733E-2</v>
      </c>
      <c r="N214" s="16">
        <v>0.27397083131946087</v>
      </c>
      <c r="O214" s="16">
        <v>0.30986172237020193</v>
      </c>
      <c r="P214" s="16">
        <v>0.18451486433064557</v>
      </c>
      <c r="Q214" s="16">
        <v>6.1375025994036807E-3</v>
      </c>
      <c r="R214" s="16">
        <v>0.22551507938028797</v>
      </c>
      <c r="S214" s="20">
        <v>7.593446704346607E-2</v>
      </c>
      <c r="T214" s="20">
        <v>9.146938958496631E-2</v>
      </c>
      <c r="U214" s="20">
        <v>7.6526958096606812E-2</v>
      </c>
      <c r="V214" s="20">
        <v>1.7243018963621681E-2</v>
      </c>
      <c r="W214" s="20">
        <v>0.12402866472760699</v>
      </c>
      <c r="X214" s="20">
        <v>0.11837577520068754</v>
      </c>
      <c r="Y214" s="20">
        <v>9.3319061905741352E-2</v>
      </c>
      <c r="Z214" s="20">
        <v>2.1667279314483201E-2</v>
      </c>
      <c r="AA214" s="20">
        <v>8.3168160040127947E-2</v>
      </c>
      <c r="AB214" s="20">
        <v>8.195068565442698E-2</v>
      </c>
      <c r="AC214" s="26">
        <v>1009746.1072907493</v>
      </c>
      <c r="AD214" s="20">
        <v>0.40588113960541133</v>
      </c>
      <c r="AE214" s="20">
        <v>9.5807409227330206E-2</v>
      </c>
      <c r="AF214" s="26">
        <v>790621.18874669226</v>
      </c>
      <c r="AG214" s="26">
        <v>733351.75851149543</v>
      </c>
      <c r="AH214" s="26">
        <v>-172992.33221116723</v>
      </c>
      <c r="AI214" s="26">
        <v>-317912.00051632139</v>
      </c>
      <c r="AJ214" s="20">
        <v>0.12579555339132642</v>
      </c>
      <c r="AK214" s="20">
        <v>0.13570712273025073</v>
      </c>
      <c r="AL214" s="20">
        <v>4.5240622819889553E-2</v>
      </c>
      <c r="AM214" s="20">
        <v>7.0301406017393306E-2</v>
      </c>
      <c r="AN214" s="34">
        <v>0.19024018353025074</v>
      </c>
      <c r="AO214" s="20">
        <v>1.6594502474574446E-2</v>
      </c>
      <c r="AP214" s="34">
        <v>0.30986172237020193</v>
      </c>
      <c r="AQ214" s="26">
        <v>263739.76986223797</v>
      </c>
      <c r="AR214" s="107">
        <v>409836.90073929727</v>
      </c>
      <c r="AS214" s="20">
        <v>0.78120419449047251</v>
      </c>
      <c r="AT214" s="20">
        <v>0.1832984877813402</v>
      </c>
      <c r="AU214" s="16">
        <v>0.36954025544353225</v>
      </c>
      <c r="AV214" s="16">
        <v>3.374254786161391E-2</v>
      </c>
      <c r="AW214" s="16">
        <v>0.37859216117987504</v>
      </c>
      <c r="AX214" s="16">
        <v>5.4224781154987751E-2</v>
      </c>
      <c r="AY214" s="16">
        <v>0.13067064275489645</v>
      </c>
      <c r="AZ214" s="16">
        <v>1.6292728238753468E-2</v>
      </c>
      <c r="BA214" s="20">
        <v>8.7047475303885014E-2</v>
      </c>
      <c r="BB214" s="20">
        <v>4.9606894124175405E-2</v>
      </c>
      <c r="BC214" s="20">
        <v>0.10243699406145823</v>
      </c>
      <c r="BL214" s="82">
        <v>-830.91850000000045</v>
      </c>
      <c r="BM214" s="82">
        <v>-1526.9981</v>
      </c>
      <c r="BN214" s="82">
        <v>696.07960000000003</v>
      </c>
      <c r="BO214" s="20">
        <v>0.18098182616175484</v>
      </c>
      <c r="BP214" s="20">
        <v>-0.32544981186392019</v>
      </c>
      <c r="BQ214" s="82">
        <v>3799.9796000000001</v>
      </c>
      <c r="BR214" s="82">
        <v>4630.8981000000003</v>
      </c>
      <c r="BS214" s="82">
        <v>-830.91850000000022</v>
      </c>
      <c r="BT214" s="70">
        <v>5326.9777000000004</v>
      </c>
      <c r="BU214" s="112">
        <v>0.16538137647054341</v>
      </c>
      <c r="BV214" s="113">
        <v>0.13674626027874259</v>
      </c>
      <c r="BW214" s="113">
        <v>-9.2926975202101358E-2</v>
      </c>
      <c r="BX214" s="113">
        <v>0.18098182616175484</v>
      </c>
      <c r="BY214" s="113">
        <v>-0.32544981186392019</v>
      </c>
      <c r="BZ214" s="70"/>
      <c r="CA214" s="70"/>
      <c r="CB214" s="70"/>
      <c r="CC214" s="70"/>
      <c r="CD214" s="70"/>
      <c r="CE214" s="70"/>
      <c r="CF214" s="70"/>
      <c r="CG214" s="70"/>
      <c r="CH214" s="70"/>
      <c r="CI214" s="70"/>
      <c r="CJ214" s="70"/>
      <c r="CK214" s="70"/>
      <c r="CL214" s="70"/>
      <c r="CM214" s="70"/>
      <c r="CN214" s="70"/>
      <c r="CO214" s="70"/>
      <c r="CP214" s="70"/>
      <c r="CQ214" s="70"/>
      <c r="CR214" s="70"/>
      <c r="CS214" s="70"/>
      <c r="CT214" s="70"/>
      <c r="CU214" s="70"/>
      <c r="CV214" s="70"/>
      <c r="CW214" s="70"/>
      <c r="CX214" s="70"/>
      <c r="CY214" s="70"/>
      <c r="CZ214" s="70"/>
      <c r="DA214" s="70"/>
      <c r="DB214" s="70"/>
      <c r="DC214" s="70"/>
      <c r="DD214" s="70"/>
      <c r="DE214" s="70"/>
      <c r="DF214" s="70"/>
      <c r="DG214" s="70"/>
      <c r="DH214" s="70"/>
    </row>
    <row r="215" spans="4:112" x14ac:dyDescent="0.25">
      <c r="D215">
        <v>42339</v>
      </c>
      <c r="E215" t="s">
        <v>618</v>
      </c>
      <c r="F215">
        <v>2015</v>
      </c>
      <c r="G215" s="20">
        <v>-5.5222314700000004E-2</v>
      </c>
      <c r="H215" s="20">
        <v>-2.8708913184545243E-2</v>
      </c>
      <c r="I215" s="20">
        <v>-2.6513401515454751E-2</v>
      </c>
      <c r="J215" s="20">
        <v>0.10024182761402201</v>
      </c>
      <c r="K215" s="20">
        <v>0.15722900451091015</v>
      </c>
      <c r="L215" s="20">
        <v>9.6373638462515787E-2</v>
      </c>
      <c r="M215" s="20">
        <v>0.13326907409319921</v>
      </c>
      <c r="N215" s="16">
        <v>0.26352876764627353</v>
      </c>
      <c r="O215" s="16">
        <v>0.32297681685276652</v>
      </c>
      <c r="P215" s="16">
        <v>0.18138551589884297</v>
      </c>
      <c r="Q215" s="16">
        <v>5.5621914434066371E-3</v>
      </c>
      <c r="R215" s="16">
        <v>0.22654670815871022</v>
      </c>
      <c r="S215" s="20">
        <v>0.14277835004367034</v>
      </c>
      <c r="T215" s="20">
        <v>7.8329731157031013E-2</v>
      </c>
      <c r="U215" s="20">
        <v>5.4686956676185172E-2</v>
      </c>
      <c r="V215" s="20">
        <v>0.13085013373960019</v>
      </c>
      <c r="W215" s="20">
        <v>5.4586696081484032E-2</v>
      </c>
      <c r="X215" s="20">
        <v>9.7187447685450179E-2</v>
      </c>
      <c r="Y215" s="20">
        <v>9.7631720891191209E-2</v>
      </c>
      <c r="Z215" s="20">
        <v>0.18099601609800531</v>
      </c>
      <c r="AA215" s="20">
        <v>7.3544168202031912E-2</v>
      </c>
      <c r="AB215" s="20">
        <v>0.1031031887671241</v>
      </c>
      <c r="AC215" s="26">
        <v>1091478.6629232874</v>
      </c>
      <c r="AD215" s="20">
        <v>0.39826446729702925</v>
      </c>
      <c r="AE215" s="20">
        <v>9.9101498427309892E-2</v>
      </c>
      <c r="AF215" s="26">
        <v>859837.67353736795</v>
      </c>
      <c r="AG215" s="26">
        <v>794377.17638429301</v>
      </c>
      <c r="AH215" s="26">
        <v>-178173.8416940567</v>
      </c>
      <c r="AI215" s="26">
        <v>-342721.85415342939</v>
      </c>
      <c r="AJ215" s="20">
        <v>0.12799693364506703</v>
      </c>
      <c r="AK215" s="20">
        <v>0.1385691283129579</v>
      </c>
      <c r="AL215" s="20">
        <v>4.4282062566463803E-2</v>
      </c>
      <c r="AM215" s="20">
        <v>7.0042174240344493E-2</v>
      </c>
      <c r="AN215" s="34">
        <v>0.19379144301295789</v>
      </c>
      <c r="AO215" s="20">
        <v>1.7428831819806794E-2</v>
      </c>
      <c r="AP215" s="34">
        <v>0.32297681685276652</v>
      </c>
      <c r="AQ215" s="26">
        <v>274824.23855218512</v>
      </c>
      <c r="AR215" s="107">
        <v>434697.16825521673</v>
      </c>
      <c r="AS215" s="20">
        <v>0.78613893427880688</v>
      </c>
      <c r="AT215" s="20">
        <v>0.19137101981403409</v>
      </c>
      <c r="AU215" s="16">
        <v>0.36143068626441421</v>
      </c>
      <c r="AV215" s="16">
        <v>3.3098618780991754E-2</v>
      </c>
      <c r="AW215" s="16">
        <v>0.3780574875950044</v>
      </c>
      <c r="AX215" s="16">
        <v>5.3971896336204674E-2</v>
      </c>
      <c r="AY215" s="16">
        <v>0.1368140982039229</v>
      </c>
      <c r="AZ215" s="16">
        <v>1.6687601120269045E-2</v>
      </c>
      <c r="BA215" s="20">
        <v>9.3849180663486687E-2</v>
      </c>
      <c r="BB215" s="20">
        <v>0.15534647028398951</v>
      </c>
      <c r="BC215" s="20">
        <v>0.14923666776041133</v>
      </c>
      <c r="BL215" s="82">
        <v>-866.20299999999997</v>
      </c>
      <c r="BM215" s="82">
        <v>-1666.1632000000002</v>
      </c>
      <c r="BN215" s="82">
        <v>799.96019999999999</v>
      </c>
      <c r="BO215" s="20">
        <v>4.2464453493332499E-2</v>
      </c>
      <c r="BP215" s="20">
        <v>0.51229334463755682</v>
      </c>
      <c r="BQ215" s="82">
        <v>4180.8964999999998</v>
      </c>
      <c r="BR215" s="82">
        <v>5047.0995000000003</v>
      </c>
      <c r="BS215" s="82">
        <v>-866.20300000000043</v>
      </c>
      <c r="BT215" s="70">
        <v>5847.0596999999998</v>
      </c>
      <c r="BU215" s="112">
        <v>0.16727804149750317</v>
      </c>
      <c r="BV215" s="113">
        <v>6.9178410299829185E-2</v>
      </c>
      <c r="BW215" s="113">
        <v>0.12416280724501094</v>
      </c>
      <c r="BX215" s="113">
        <v>4.2464453493332499E-2</v>
      </c>
      <c r="BY215" s="113">
        <v>0.51229334463755682</v>
      </c>
      <c r="BZ215" s="70"/>
      <c r="CA215" s="70"/>
      <c r="CB215" s="70"/>
      <c r="CC215" s="70"/>
      <c r="CD215" s="70"/>
      <c r="CE215" s="70"/>
      <c r="CF215" s="70"/>
      <c r="CG215" s="70"/>
      <c r="CH215" s="70"/>
      <c r="CI215" s="70"/>
      <c r="CJ215" s="70"/>
      <c r="CK215" s="70"/>
      <c r="CL215" s="70"/>
      <c r="CM215" s="70"/>
      <c r="CN215" s="70"/>
      <c r="CO215" s="70"/>
      <c r="CP215" s="70"/>
      <c r="CQ215" s="70"/>
      <c r="CR215" s="70"/>
      <c r="CS215" s="70"/>
      <c r="CT215" s="70"/>
      <c r="CU215" s="70"/>
      <c r="CV215" s="70"/>
      <c r="CW215" s="70"/>
      <c r="CX215" s="70"/>
      <c r="CY215" s="70"/>
      <c r="CZ215" s="70"/>
      <c r="DA215" s="70"/>
      <c r="DB215" s="70"/>
      <c r="DC215" s="70"/>
      <c r="DD215" s="70"/>
      <c r="DE215" s="70"/>
      <c r="DF215" s="70"/>
      <c r="DG215" s="70"/>
      <c r="DH215" s="70"/>
    </row>
    <row r="216" spans="4:112" x14ac:dyDescent="0.25">
      <c r="D216">
        <v>42705</v>
      </c>
      <c r="E216" t="s">
        <v>630</v>
      </c>
      <c r="F216">
        <v>2016</v>
      </c>
      <c r="G216" s="20">
        <v>-5.0986115099999993E-2</v>
      </c>
      <c r="H216" s="20">
        <v>-2.3703199671366301E-2</v>
      </c>
      <c r="I216" s="20">
        <v>-2.7282915428633689E-2</v>
      </c>
      <c r="J216" s="20">
        <v>9.1837384637481367E-2</v>
      </c>
      <c r="K216" s="20">
        <v>0.10290406621211279</v>
      </c>
      <c r="L216" s="20">
        <v>7.9099475335164815E-2</v>
      </c>
      <c r="M216" s="20">
        <v>4.3670386432728359E-2</v>
      </c>
      <c r="N216" s="16">
        <v>0.26341686798379532</v>
      </c>
      <c r="O216" s="16">
        <v>0.33983311946637856</v>
      </c>
      <c r="P216" s="16">
        <v>0.17754013520793982</v>
      </c>
      <c r="Q216" s="16">
        <v>5.4302353963455868E-3</v>
      </c>
      <c r="R216" s="16">
        <v>0.21377964194554078</v>
      </c>
      <c r="S216" s="20">
        <v>0.13541815320092465</v>
      </c>
      <c r="T216" s="20">
        <v>0.18973231594255435</v>
      </c>
      <c r="U216" s="20">
        <v>5.8592153672833325E-2</v>
      </c>
      <c r="V216" s="20">
        <v>-5.4922259168763254E-2</v>
      </c>
      <c r="W216" s="20">
        <v>7.8641267799991477E-2</v>
      </c>
      <c r="X216" s="20">
        <v>4.2180549770463927E-2</v>
      </c>
      <c r="Y216" s="20">
        <v>6.023967909888106E-2</v>
      </c>
      <c r="Z216" s="20">
        <v>0.14999909315610238</v>
      </c>
      <c r="AA216" s="20">
        <v>3.037864639436183E-2</v>
      </c>
      <c r="AB216" s="20">
        <v>3.6178752832241479E-2</v>
      </c>
      <c r="AC216" s="26">
        <v>1139107.5112551956</v>
      </c>
      <c r="AD216" s="20">
        <v>0.38853844298145446</v>
      </c>
      <c r="AE216" s="20">
        <v>0.10194602337611913</v>
      </c>
      <c r="AF216" s="26">
        <v>926905.19212593627</v>
      </c>
      <c r="AG216" s="26">
        <v>847038.77071921458</v>
      </c>
      <c r="AH216" s="26">
        <v>-154439.90284454124</v>
      </c>
      <c r="AI216" s="26">
        <v>-332203.7012571267</v>
      </c>
      <c r="AJ216" s="20">
        <v>0.13000221278276888</v>
      </c>
      <c r="AK216" s="20">
        <v>0.14240136197565817</v>
      </c>
      <c r="AL216" s="20">
        <v>4.4121087601932008E-2</v>
      </c>
      <c r="AM216" s="20">
        <v>6.7927583699229604E-2</v>
      </c>
      <c r="AN216" s="34">
        <v>0.19338747707565815</v>
      </c>
      <c r="AO216" s="20">
        <v>1.782306786053469E-2</v>
      </c>
      <c r="AP216" s="34">
        <v>0.33983311946637856</v>
      </c>
      <c r="AQ216" s="26">
        <v>287474.12067195802</v>
      </c>
      <c r="AR216" s="107">
        <v>442587.05881157331</v>
      </c>
      <c r="AS216" s="20">
        <v>0.8108717150560838</v>
      </c>
      <c r="AT216" s="20">
        <v>0.19178207212850867</v>
      </c>
      <c r="AU216" s="16">
        <v>0.35125120161040518</v>
      </c>
      <c r="AV216" s="16">
        <v>3.1607275594231057E-2</v>
      </c>
      <c r="AW216" s="16">
        <v>0.38326089459966239</v>
      </c>
      <c r="AX216" s="16">
        <v>5.3832420375854007E-2</v>
      </c>
      <c r="AY216" s="16">
        <v>0.14107901835835995</v>
      </c>
      <c r="AZ216" s="16">
        <v>1.5333107705151854E-2</v>
      </c>
      <c r="BA216" s="20">
        <v>5.767185819672016E-2</v>
      </c>
      <c r="BB216" s="20">
        <v>5.9497902056303564E-2</v>
      </c>
      <c r="BC216" s="20">
        <v>9.3290641209400338E-2</v>
      </c>
      <c r="BL216" s="82">
        <v>-759.83660000000054</v>
      </c>
      <c r="BM216" s="82">
        <v>-1634.4256000000005</v>
      </c>
      <c r="BN216" s="82">
        <v>874.58900000000006</v>
      </c>
      <c r="BO216" s="20">
        <v>-0.12279615748271411</v>
      </c>
      <c r="BP216" s="20">
        <v>0.43577245781170526</v>
      </c>
      <c r="BQ216" s="82">
        <v>4564.8590999999997</v>
      </c>
      <c r="BR216" s="82">
        <v>5324.6957000000002</v>
      </c>
      <c r="BS216" s="82">
        <v>-759.83660000000054</v>
      </c>
      <c r="BT216" s="70">
        <v>6199.2847000000002</v>
      </c>
      <c r="BU216" s="112">
        <v>0.16610456164702445</v>
      </c>
      <c r="BV216" s="113">
        <v>-6.4646648516314742E-2</v>
      </c>
      <c r="BW216" s="113">
        <v>-0.2421650368111371</v>
      </c>
      <c r="BX216" s="113">
        <v>-0.12279615748271411</v>
      </c>
      <c r="BY216" s="113">
        <v>0.43577245781170526</v>
      </c>
      <c r="BZ216" s="70"/>
      <c r="CA216" s="70"/>
      <c r="CB216" s="70"/>
      <c r="CC216" s="70"/>
      <c r="CD216" s="70"/>
      <c r="CE216" s="70"/>
      <c r="CF216" s="70"/>
      <c r="CG216" s="70"/>
      <c r="CH216" s="70"/>
      <c r="CI216" s="70"/>
      <c r="CJ216" s="70"/>
      <c r="CK216" s="70"/>
      <c r="CL216" s="70"/>
      <c r="CM216" s="70"/>
      <c r="CN216" s="70"/>
      <c r="CO216" s="70"/>
      <c r="CP216" s="70"/>
      <c r="CQ216" s="70"/>
      <c r="CR216" s="70"/>
      <c r="CS216" s="70"/>
      <c r="CT216" s="70"/>
      <c r="CU216" s="70"/>
      <c r="CV216" s="70"/>
      <c r="CW216" s="70"/>
      <c r="CX216" s="70"/>
      <c r="CY216" s="70"/>
      <c r="CZ216" s="70"/>
      <c r="DA216" s="70"/>
      <c r="DB216" s="70"/>
      <c r="DC216" s="70"/>
      <c r="DD216" s="70"/>
      <c r="DE216" s="70"/>
      <c r="DF216" s="70"/>
      <c r="DG216" s="70"/>
      <c r="DH216" s="70"/>
    </row>
    <row r="217" spans="4:112" x14ac:dyDescent="0.25">
      <c r="D217">
        <v>43070</v>
      </c>
      <c r="E217" t="s">
        <v>642</v>
      </c>
      <c r="F217">
        <v>2017</v>
      </c>
      <c r="G217" s="20">
        <v>-5.8849360699999999E-2</v>
      </c>
      <c r="H217" s="20">
        <v>-2.9081191790813862E-2</v>
      </c>
      <c r="I217" s="20">
        <v>-2.9768168909186134E-2</v>
      </c>
      <c r="J217" s="20">
        <v>3.9006548964457766E-2</v>
      </c>
      <c r="K217" s="20">
        <v>-4.7211614871251695E-2</v>
      </c>
      <c r="L217" s="20">
        <v>5.3431784759971235E-2</v>
      </c>
      <c r="M217" s="20">
        <v>4.8234210195294613E-2</v>
      </c>
      <c r="N217" s="16">
        <v>0.25164210762159617</v>
      </c>
      <c r="O217" s="16">
        <v>0.35581757732025221</v>
      </c>
      <c r="P217" s="16">
        <v>0.17199892557262436</v>
      </c>
      <c r="Q217" s="16">
        <v>5.0433258374590556E-3</v>
      </c>
      <c r="R217" s="16">
        <v>0.21549806364806817</v>
      </c>
      <c r="S217" s="20">
        <v>0.10298121064249632</v>
      </c>
      <c r="T217" s="20">
        <v>4.798761727909473E-2</v>
      </c>
      <c r="U217" s="20">
        <v>2.7567484137506204E-2</v>
      </c>
      <c r="V217" s="20">
        <v>-1.0982130852506433E-2</v>
      </c>
      <c r="W217" s="20">
        <v>6.3432785514945245E-3</v>
      </c>
      <c r="X217" s="20">
        <v>-6.3707553944532314E-2</v>
      </c>
      <c r="Y217" s="20">
        <v>9.1096880903049904E-2</v>
      </c>
      <c r="Z217" s="20">
        <v>5.5235521384369379E-2</v>
      </c>
      <c r="AA217" s="20">
        <v>5.1755214290549301E-2</v>
      </c>
      <c r="AB217" s="20">
        <v>5.4673760444571284E-2</v>
      </c>
      <c r="AC217" s="26">
        <v>1219615.6581312304</v>
      </c>
      <c r="AD217" s="20">
        <v>0.37744101677332331</v>
      </c>
      <c r="AE217" s="20">
        <v>0.10700609519670205</v>
      </c>
      <c r="AF217" s="26">
        <v>951864.68538735493</v>
      </c>
      <c r="AG217" s="26">
        <v>882405.90846177633</v>
      </c>
      <c r="AH217" s="26">
        <v>-200750.49717573635</v>
      </c>
      <c r="AI217" s="26">
        <v>-406243.26898222393</v>
      </c>
      <c r="AJ217" s="20">
        <v>0.12782740676781656</v>
      </c>
      <c r="AK217" s="20">
        <v>0.1381017697314306</v>
      </c>
      <c r="AL217" s="20">
        <v>4.2317828926787808E-2</v>
      </c>
      <c r="AM217" s="20">
        <v>6.6684923300941487E-2</v>
      </c>
      <c r="AN217" s="34">
        <v>0.19695113043143059</v>
      </c>
      <c r="AO217" s="20">
        <v>1.8905452597407411E-2</v>
      </c>
      <c r="AP217" s="34">
        <v>0.35581757732025221</v>
      </c>
      <c r="AQ217" s="26">
        <v>292124.38257547282</v>
      </c>
      <c r="AR217" s="107">
        <v>460332.9740777174</v>
      </c>
      <c r="AS217" s="20">
        <v>0.77454460773633627</v>
      </c>
      <c r="AT217" s="20">
        <v>0.21588443710658692</v>
      </c>
      <c r="AU217" s="16">
        <v>0.33858614141927013</v>
      </c>
      <c r="AV217" s="16">
        <v>3.2079354227830363E-2</v>
      </c>
      <c r="AW217" s="16">
        <v>0.38210097302784518</v>
      </c>
      <c r="AX217" s="16">
        <v>6.9526078588588475E-2</v>
      </c>
      <c r="AY217" s="16">
        <v>0.1511449507498514</v>
      </c>
      <c r="AZ217" s="16">
        <v>1.4554317859665765E-2</v>
      </c>
      <c r="BA217" s="20">
        <v>8.7143607221581876E-2</v>
      </c>
      <c r="BB217" s="20">
        <v>7.1811297334796409E-2</v>
      </c>
      <c r="BC217" s="20">
        <v>0.16894621359289896</v>
      </c>
      <c r="BL217" s="82">
        <v>-998.7542000000002</v>
      </c>
      <c r="BM217" s="82">
        <v>-2021.1017000000002</v>
      </c>
      <c r="BN217" s="82">
        <v>1022.3475</v>
      </c>
      <c r="BO217" s="20">
        <v>0.31443286622413225</v>
      </c>
      <c r="BP217" s="20">
        <v>0.74809962358529658</v>
      </c>
      <c r="BQ217" s="82">
        <v>4742.9184999999998</v>
      </c>
      <c r="BR217" s="82">
        <v>5741.6727000000001</v>
      </c>
      <c r="BS217" s="82">
        <v>-998.75420000000031</v>
      </c>
      <c r="BT217" s="70">
        <v>6764.0201999999999</v>
      </c>
      <c r="BU217" s="112">
        <v>0.16718296152224446</v>
      </c>
      <c r="BV217" s="113">
        <v>0.29595839398511115</v>
      </c>
      <c r="BW217" s="113">
        <v>1.2950170161542238</v>
      </c>
      <c r="BX217" s="113">
        <v>0.31443286622413225</v>
      </c>
      <c r="BY217" s="113">
        <v>0.74809962358529658</v>
      </c>
      <c r="BZ217" s="70"/>
      <c r="CA217" s="70"/>
      <c r="CB217" s="70"/>
      <c r="CC217" s="70"/>
      <c r="CD217" s="70"/>
      <c r="CE217" s="70"/>
      <c r="CF217" s="70"/>
      <c r="CG217" s="70"/>
      <c r="CH217" s="70"/>
      <c r="CI217" s="70"/>
      <c r="CJ217" s="70"/>
      <c r="CK217" s="70"/>
      <c r="CL217" s="70"/>
      <c r="CM217" s="70"/>
      <c r="CN217" s="70"/>
      <c r="CO217" s="70"/>
      <c r="CP217" s="70"/>
      <c r="CQ217" s="70"/>
      <c r="CR217" s="70"/>
      <c r="CS217" s="70"/>
      <c r="CT217" s="70"/>
      <c r="CU217" s="70"/>
      <c r="CV217" s="70"/>
      <c r="CW217" s="70"/>
      <c r="CX217" s="70"/>
      <c r="CY217" s="70"/>
      <c r="CZ217" s="70"/>
      <c r="DA217" s="70"/>
      <c r="DB217" s="70"/>
      <c r="DC217" s="70"/>
      <c r="DD217" s="70"/>
      <c r="DE217" s="70"/>
      <c r="DF217" s="70"/>
      <c r="DG217" s="70"/>
      <c r="DH217" s="70"/>
    </row>
    <row r="218" spans="4:112" x14ac:dyDescent="0.25">
      <c r="D218">
        <v>43435</v>
      </c>
      <c r="E218" t="s">
        <v>654</v>
      </c>
      <c r="F218">
        <v>2018</v>
      </c>
      <c r="G218" s="20">
        <v>-5.6678666000000003E-2</v>
      </c>
      <c r="H218" s="20">
        <v>-2.2515668658053847E-2</v>
      </c>
      <c r="I218" s="20">
        <v>-3.4162997341946146E-2</v>
      </c>
      <c r="J218" s="20">
        <v>4.506440496500197E-2</v>
      </c>
      <c r="K218" s="20">
        <v>0.22001512464867679</v>
      </c>
      <c r="L218" s="20">
        <v>4.0334784536172785E-2</v>
      </c>
      <c r="M218" s="20">
        <v>0.16473549008512589</v>
      </c>
      <c r="N218" s="16">
        <v>0.23883984947663539</v>
      </c>
      <c r="O218" s="16">
        <v>0.37206250794399065</v>
      </c>
      <c r="P218" s="16">
        <v>0.17065773122582523</v>
      </c>
      <c r="Q218" s="16">
        <v>4.2534575586448513E-3</v>
      </c>
      <c r="R218" s="16">
        <v>0.21418645379490386</v>
      </c>
      <c r="S218" s="20">
        <v>8.7831500486888814E-2</v>
      </c>
      <c r="T218" s="20">
        <v>0.26381394252678225</v>
      </c>
      <c r="U218" s="20">
        <v>2.3580990823536707E-2</v>
      </c>
      <c r="V218" s="20">
        <v>6.1384852626726438E-2</v>
      </c>
      <c r="W218" s="20">
        <v>-1.259210673292277E-2</v>
      </c>
      <c r="X218" s="20">
        <v>1.7702246165081092E-3</v>
      </c>
      <c r="Y218" s="20">
        <v>3.4172976006192401E-2</v>
      </c>
      <c r="Z218" s="20">
        <v>-0.10797383197325994</v>
      </c>
      <c r="AA218" s="20">
        <v>4.563131616906535E-2</v>
      </c>
      <c r="AB218" s="20">
        <v>3.623731745684089E-2</v>
      </c>
      <c r="AC218" s="26">
        <v>1291489.5532836895</v>
      </c>
      <c r="AD218" s="20">
        <v>0.36856587643398425</v>
      </c>
      <c r="AE218" s="20">
        <v>7.3802088199084889E-2</v>
      </c>
      <c r="AF218" s="26">
        <v>978996.86557762604</v>
      </c>
      <c r="AG218" s="26">
        <v>907814.01221369253</v>
      </c>
      <c r="AH218" s="26">
        <v>-160965.12142631828</v>
      </c>
      <c r="AI218" s="26">
        <v>-405197.30919509416</v>
      </c>
      <c r="AJ218" s="20">
        <v>0.12698427659993641</v>
      </c>
      <c r="AK218" s="20">
        <v>0.1378145752154806</v>
      </c>
      <c r="AL218" s="20">
        <v>4.136170582248342E-2</v>
      </c>
      <c r="AM218" s="20">
        <v>6.6582345294900924E-2</v>
      </c>
      <c r="AN218" s="34">
        <v>0.19449324121548062</v>
      </c>
      <c r="AO218" s="20">
        <v>1.3332531398457774E-2</v>
      </c>
      <c r="AP218" s="34">
        <v>0.37206250794399065</v>
      </c>
      <c r="AQ218" s="26">
        <v>295695.94850713917</v>
      </c>
      <c r="AR218" s="107">
        <v>475998.97911133786</v>
      </c>
      <c r="AS218" s="20">
        <v>0.75598855768335782</v>
      </c>
      <c r="AT218" s="20">
        <v>0.24947187918183419</v>
      </c>
      <c r="AU218" s="16">
        <v>0.34233757882174332</v>
      </c>
      <c r="AV218" s="16">
        <v>3.203814908261874E-2</v>
      </c>
      <c r="AW218" s="16">
        <v>0.38132661280747993</v>
      </c>
      <c r="AX218" s="16">
        <v>5.1528105784009244E-2</v>
      </c>
      <c r="AY218" s="16">
        <v>0.17565133435200808</v>
      </c>
      <c r="AZ218" s="16">
        <v>9.6354956162661379E-3</v>
      </c>
      <c r="BA218" s="20">
        <v>6.5569901161338429E-2</v>
      </c>
      <c r="BB218" s="20">
        <v>-8.4589868241335964E-4</v>
      </c>
      <c r="BC218" s="20">
        <v>0.20185201215829252</v>
      </c>
      <c r="BL218" s="82">
        <v>-809.80120000000022</v>
      </c>
      <c r="BM218" s="82">
        <v>-2038.5116000000005</v>
      </c>
      <c r="BN218" s="82">
        <v>1228.7103999999999</v>
      </c>
      <c r="BO218" s="20">
        <v>-0.18918869127158611</v>
      </c>
      <c r="BP218" s="20">
        <v>-0.98048880611656364</v>
      </c>
      <c r="BQ218" s="82">
        <v>4956.6552999999994</v>
      </c>
      <c r="BR218" s="82">
        <v>5766.4565000000002</v>
      </c>
      <c r="BS218" s="82">
        <v>-809.80120000000079</v>
      </c>
      <c r="BT218" s="70">
        <v>6995.1669000000002</v>
      </c>
      <c r="BU218" s="112">
        <v>0.16033024387353445</v>
      </c>
      <c r="BV218" s="113">
        <v>0.15327136716918344</v>
      </c>
      <c r="BW218" s="113">
        <v>-0.7475474229647906</v>
      </c>
      <c r="BX218" s="113">
        <v>-0.18918869127158611</v>
      </c>
      <c r="BY218" s="113">
        <v>-0.98048880611656364</v>
      </c>
      <c r="BZ218" s="70"/>
      <c r="CA218" s="70"/>
      <c r="CB218" s="70"/>
      <c r="CC218" s="70"/>
      <c r="CD218" s="70"/>
      <c r="CE218" s="70"/>
      <c r="CF218" s="70"/>
      <c r="CG218" s="70"/>
      <c r="CH218" s="70"/>
      <c r="CI218" s="70"/>
      <c r="CJ218" s="70"/>
      <c r="CK218" s="70"/>
      <c r="CL218" s="70"/>
      <c r="CM218" s="70"/>
      <c r="CN218" s="70"/>
      <c r="CO218" s="70"/>
      <c r="CP218" s="70"/>
      <c r="CQ218" s="70"/>
      <c r="CR218" s="70"/>
      <c r="CS218" s="70"/>
      <c r="CT218" s="70"/>
      <c r="CU218" s="70"/>
      <c r="CV218" s="70"/>
      <c r="CW218" s="70"/>
      <c r="CX218" s="70"/>
      <c r="CY218" s="70"/>
      <c r="CZ218" s="70"/>
      <c r="DA218" s="70"/>
      <c r="DB218" s="70"/>
      <c r="DC218" s="70"/>
      <c r="DD218" s="70"/>
      <c r="DE218" s="70"/>
      <c r="DF218" s="70"/>
      <c r="DG218" s="70"/>
      <c r="DH218" s="70"/>
    </row>
    <row r="219" spans="4:112" x14ac:dyDescent="0.25">
      <c r="D219">
        <v>43800</v>
      </c>
      <c r="E219" t="s">
        <v>666</v>
      </c>
      <c r="F219">
        <v>2019</v>
      </c>
      <c r="G219" s="20">
        <v>-6.72092626E-2</v>
      </c>
      <c r="H219" s="20">
        <v>-2.6811796325032704E-2</v>
      </c>
      <c r="I219" s="20">
        <v>-4.0397466274967292E-2</v>
      </c>
      <c r="J219" s="20">
        <v>8.0597316200115898E-2</v>
      </c>
      <c r="K219" s="20">
        <v>-0.10639708018039595</v>
      </c>
      <c r="L219" s="20">
        <v>7.0599519813559164E-2</v>
      </c>
      <c r="M219" s="20">
        <v>-6.1759832599491804E-2</v>
      </c>
      <c r="N219" s="16">
        <v>0.21129321920412389</v>
      </c>
      <c r="O219" s="16">
        <v>0.37935152802726002</v>
      </c>
      <c r="P219" s="16">
        <v>0.19608070968901511</v>
      </c>
      <c r="Q219" s="16">
        <v>2.0842201045400831E-3</v>
      </c>
      <c r="R219" s="16">
        <v>0.21119032297506091</v>
      </c>
      <c r="S219" s="20">
        <v>9.157347240067204E-2</v>
      </c>
      <c r="T219" s="20">
        <v>-0.1578008536169202</v>
      </c>
      <c r="U219" s="20">
        <v>9.906154663079958E-2</v>
      </c>
      <c r="V219" s="20">
        <v>0.20468240538216764</v>
      </c>
      <c r="W219" s="20">
        <v>-5.2878238219098983E-2</v>
      </c>
      <c r="X219" s="20">
        <v>-7.2262620230234775E-2</v>
      </c>
      <c r="Y219" s="20">
        <v>0.12654975891514031</v>
      </c>
      <c r="Z219" s="20">
        <v>0.18087061066932852</v>
      </c>
      <c r="AA219" s="20">
        <v>3.418545153064767E-2</v>
      </c>
      <c r="AB219" s="20">
        <v>2.4143003354732517E-2</v>
      </c>
      <c r="AC219" s="26">
        <v>1394766.8818291479</v>
      </c>
      <c r="AD219" s="20">
        <v>0.34924805980307422</v>
      </c>
      <c r="AE219" s="20">
        <v>0.10136921941953368</v>
      </c>
      <c r="AF219" s="26">
        <v>1033763.3404723811</v>
      </c>
      <c r="AG219" s="26">
        <v>961734.30952900753</v>
      </c>
      <c r="AH219" s="26">
        <v>-198068.12240777552</v>
      </c>
      <c r="AI219" s="26">
        <v>-496498.34312535165</v>
      </c>
      <c r="AJ219" s="20">
        <v>0.13018664544515035</v>
      </c>
      <c r="AK219" s="20">
        <v>0.14260950697731994</v>
      </c>
      <c r="AL219" s="20">
        <v>4.3532128030893319E-2</v>
      </c>
      <c r="AM219" s="20">
        <v>6.5939698300958277E-2</v>
      </c>
      <c r="AN219" s="34">
        <v>0.2098187695773199</v>
      </c>
      <c r="AO219" s="20">
        <v>1.9138991779357777E-2</v>
      </c>
      <c r="AP219" s="34">
        <v>0.37935152802726002</v>
      </c>
      <c r="AQ219" s="26">
        <v>321587.064102965</v>
      </c>
      <c r="AR219" s="107">
        <v>487119.62735641352</v>
      </c>
      <c r="AS219" s="20">
        <v>0.73716893710656095</v>
      </c>
      <c r="AT219" s="20">
        <v>0.28868330790411623</v>
      </c>
      <c r="AU219" s="16">
        <v>0.31426977878954226</v>
      </c>
      <c r="AV219" s="16">
        <v>2.9492252911756951E-2</v>
      </c>
      <c r="AW219" s="16">
        <v>0.36843729822900201</v>
      </c>
      <c r="AX219" s="16">
        <v>6.3622970677786286E-2</v>
      </c>
      <c r="AY219" s="16">
        <v>0.19253504515514994</v>
      </c>
      <c r="AZ219" s="16">
        <v>7.7230188787489459E-3</v>
      </c>
      <c r="BA219" s="20">
        <v>9.4351500856944215E-2</v>
      </c>
      <c r="BB219" s="20">
        <v>0.13593566850555572</v>
      </c>
      <c r="BC219" s="20">
        <v>0.23483439224878389</v>
      </c>
      <c r="BL219" s="82">
        <v>-1007.0013102233301</v>
      </c>
      <c r="BM219" s="82">
        <v>-2524.25517025709</v>
      </c>
      <c r="BN219" s="82">
        <v>1517.25386003376</v>
      </c>
      <c r="BO219" s="20">
        <v>0.24351669301469281</v>
      </c>
      <c r="BP219" s="20">
        <v>41.41797072696906</v>
      </c>
      <c r="BQ219" s="82">
        <v>5356.1484145090808</v>
      </c>
      <c r="BR219" s="82">
        <v>6363.1497247324105</v>
      </c>
      <c r="BS219" s="82">
        <v>-1007.0013102233297</v>
      </c>
      <c r="BT219" s="70">
        <v>7880.4035847661698</v>
      </c>
      <c r="BU219" s="112">
        <v>0.16942130330235261</v>
      </c>
      <c r="BV219" s="113">
        <v>0.17875442814692866</v>
      </c>
      <c r="BW219" s="113">
        <v>4.2344597991459683</v>
      </c>
      <c r="BX219" s="113">
        <v>0.24351669301469281</v>
      </c>
      <c r="BY219" s="113">
        <v>41.41797072696906</v>
      </c>
      <c r="BZ219" s="70"/>
      <c r="CA219" s="70"/>
      <c r="CB219" s="70"/>
      <c r="CC219" s="70"/>
      <c r="CD219" s="70"/>
      <c r="CE219" s="70"/>
      <c r="CF219" s="70"/>
      <c r="CG219" s="70"/>
      <c r="CH219" s="70"/>
      <c r="CI219" s="70"/>
      <c r="CJ219" s="70"/>
      <c r="CK219" s="70"/>
      <c r="CL219" s="70"/>
      <c r="CM219" s="70"/>
      <c r="CN219" s="70"/>
      <c r="CO219" s="70"/>
      <c r="CP219" s="70"/>
      <c r="CQ219" s="70"/>
      <c r="CR219" s="70"/>
      <c r="CS219" s="70"/>
      <c r="CT219" s="70"/>
      <c r="CU219" s="70"/>
      <c r="CV219" s="70"/>
      <c r="CW219" s="70"/>
      <c r="CX219" s="70"/>
      <c r="CY219" s="70"/>
      <c r="CZ219" s="70"/>
      <c r="DA219" s="70"/>
      <c r="DB219" s="70"/>
      <c r="DC219" s="70"/>
      <c r="DD219" s="70"/>
      <c r="DE219" s="70"/>
      <c r="DF219" s="70"/>
      <c r="DG219" s="70"/>
      <c r="DH219" s="70"/>
    </row>
    <row r="220" spans="4:112" x14ac:dyDescent="0.25">
      <c r="D220">
        <v>44166</v>
      </c>
      <c r="E220" t="s">
        <v>678</v>
      </c>
      <c r="F220">
        <v>2020</v>
      </c>
      <c r="G220" s="20">
        <v>-8.0542121699999997E-2</v>
      </c>
      <c r="H220" s="20">
        <v>-3.3946417610431753E-2</v>
      </c>
      <c r="I220" s="20">
        <v>-4.6595704089568243E-2</v>
      </c>
      <c r="J220" s="20">
        <v>-0.10830466660998961</v>
      </c>
      <c r="K220" s="20">
        <v>-7.4388683181761173E-2</v>
      </c>
      <c r="L220" s="20">
        <v>-0.11218529080278139</v>
      </c>
      <c r="M220" s="20">
        <v>-8.9005234491406737E-2</v>
      </c>
      <c r="N220" s="16">
        <v>0.19998507061896337</v>
      </c>
      <c r="O220" s="16">
        <v>0.3803749098555545</v>
      </c>
      <c r="P220" s="16">
        <v>0.2367907090855135</v>
      </c>
      <c r="Q220" s="16">
        <v>2.1381947299476465E-3</v>
      </c>
      <c r="R220" s="16">
        <v>0.18071111571002091</v>
      </c>
      <c r="S220" s="20">
        <v>-0.10979022086590839</v>
      </c>
      <c r="T220" s="20">
        <v>-0.24447269598662325</v>
      </c>
      <c r="U220" s="20">
        <v>-6.909351895054261E-3</v>
      </c>
      <c r="V220" s="20">
        <v>0.43150898115421366</v>
      </c>
      <c r="W220" s="20">
        <v>-0.1597000226314178</v>
      </c>
      <c r="X220" s="20">
        <v>0.52210334243186396</v>
      </c>
      <c r="Y220" s="20">
        <v>-2.5145566146202558E-2</v>
      </c>
      <c r="Z220" s="20">
        <v>-0.18374422608640884</v>
      </c>
      <c r="AA220" s="20">
        <v>1.8302581493243597E-3</v>
      </c>
      <c r="AB220" s="20">
        <v>-1.4925591473620381E-2</v>
      </c>
      <c r="AC220" s="26">
        <v>1393764.7203080235</v>
      </c>
      <c r="AD220" s="20">
        <v>0.34774674756457169</v>
      </c>
      <c r="AE220" s="20">
        <v>6.2232210010005569E-2</v>
      </c>
      <c r="AF220" s="26">
        <v>917046.77789369354</v>
      </c>
      <c r="AG220" s="26">
        <v>848008.52146278962</v>
      </c>
      <c r="AH220" s="26">
        <v>-239278.00536888494</v>
      </c>
      <c r="AI220" s="26">
        <v>-567716.99593513808</v>
      </c>
      <c r="AJ220" s="20">
        <v>0.1203071354694768</v>
      </c>
      <c r="AK220" s="20">
        <v>0.13236329992151</v>
      </c>
      <c r="AL220" s="20">
        <v>4.4998848821877865E-2</v>
      </c>
      <c r="AM220" s="20">
        <v>6.8761242217006732E-2</v>
      </c>
      <c r="AN220" s="34">
        <v>0.21290542162150999</v>
      </c>
      <c r="AO220" s="20">
        <v>1.2305403562122586E-2</v>
      </c>
      <c r="AP220" s="34">
        <v>0.3803749098555545</v>
      </c>
      <c r="AQ220" s="26">
        <v>317183.24194203503</v>
      </c>
      <c r="AR220" s="107">
        <v>484677.1483573601</v>
      </c>
      <c r="AS220" s="20">
        <v>0.64863954865074147</v>
      </c>
      <c r="AT220" s="20">
        <v>0.3581485682994533</v>
      </c>
      <c r="AU220" s="16">
        <v>0.32296614005089164</v>
      </c>
      <c r="AV220" s="16">
        <v>3.1466146889390263E-2</v>
      </c>
      <c r="AW220" s="16">
        <v>0.36880161956469215</v>
      </c>
      <c r="AX220" s="16">
        <v>4.2896656181885449E-2</v>
      </c>
      <c r="AY220" s="16">
        <v>0.21885635290398187</v>
      </c>
      <c r="AZ220" s="16">
        <v>9.6084098684453677E-3</v>
      </c>
      <c r="BA220" s="20">
        <v>1.5105529054926015E-2</v>
      </c>
      <c r="BB220" s="20">
        <v>-0.12240986437984824</v>
      </c>
      <c r="BC220" s="20">
        <v>0.10812598212233238</v>
      </c>
      <c r="BL220" s="82">
        <v>-1224.8854052257998</v>
      </c>
      <c r="BM220" s="82">
        <v>-2906.1938290046101</v>
      </c>
      <c r="BN220" s="82">
        <v>1681.30842377881</v>
      </c>
      <c r="BO220" s="20">
        <v>0.21636922692200677</v>
      </c>
      <c r="BP220" s="20">
        <v>-0.65263661329171108</v>
      </c>
      <c r="BQ220" s="82">
        <v>4776.05254616205</v>
      </c>
      <c r="BR220" s="82">
        <v>6000.9379513878503</v>
      </c>
      <c r="BS220" s="82">
        <v>-1224.8854052258002</v>
      </c>
      <c r="BT220" s="70">
        <v>7682.2463751666601</v>
      </c>
      <c r="BU220" s="112">
        <v>0.16630971753194179</v>
      </c>
      <c r="BV220" s="113">
        <v>0.35702353035977508</v>
      </c>
      <c r="BW220" s="113">
        <v>-0.25818731207704937</v>
      </c>
      <c r="BX220" s="113">
        <v>0.21636922692200677</v>
      </c>
      <c r="BY220" s="113">
        <v>-0.65263661329171108</v>
      </c>
      <c r="BZ220" s="70"/>
      <c r="CA220" s="70"/>
      <c r="CB220" s="70"/>
      <c r="CC220" s="70"/>
      <c r="CD220" s="70"/>
      <c r="CE220" s="70"/>
      <c r="CF220" s="70"/>
      <c r="CG220" s="70"/>
      <c r="CH220" s="70"/>
      <c r="CI220" s="70"/>
      <c r="CJ220" s="70"/>
      <c r="CK220" s="70"/>
      <c r="CL220" s="70"/>
      <c r="CM220" s="70"/>
      <c r="CN220" s="70"/>
      <c r="CO220" s="70"/>
      <c r="CP220" s="70"/>
      <c r="CQ220" s="70"/>
      <c r="CR220" s="70"/>
      <c r="CS220" s="70"/>
      <c r="CT220" s="70"/>
      <c r="CU220" s="70"/>
      <c r="CV220" s="70"/>
      <c r="CW220" s="70"/>
      <c r="CX220" s="70"/>
      <c r="CY220" s="70"/>
      <c r="CZ220" s="70"/>
      <c r="DA220" s="70"/>
      <c r="DB220" s="70"/>
      <c r="DC220" s="70"/>
      <c r="DD220" s="70"/>
      <c r="DE220" s="70"/>
      <c r="DF220" s="70"/>
      <c r="DG220" s="70"/>
      <c r="DH220" s="70"/>
    </row>
    <row r="221" spans="4:112" x14ac:dyDescent="0.25">
      <c r="D221">
        <v>44531</v>
      </c>
      <c r="E221" t="s">
        <v>690</v>
      </c>
      <c r="F221">
        <v>2021</v>
      </c>
      <c r="G221" s="20">
        <v>-5.1830140194753502E-2</v>
      </c>
      <c r="H221" s="20">
        <v>-2.7761554729885214E-3</v>
      </c>
      <c r="I221" s="20">
        <v>-4.9053984721765011E-2</v>
      </c>
      <c r="J221" s="20">
        <v>0.32456892969164008</v>
      </c>
      <c r="K221" s="20">
        <v>0.21002727112521447</v>
      </c>
      <c r="L221" s="20">
        <v>0.2822411233805957</v>
      </c>
      <c r="M221" s="20">
        <v>0.16954264037625255</v>
      </c>
      <c r="N221" s="16">
        <v>0.59327065808805057</v>
      </c>
      <c r="O221" s="16">
        <v>0.37112774674739346</v>
      </c>
      <c r="P221" s="16">
        <v>0.21484535711116948</v>
      </c>
      <c r="Q221" s="16">
        <v>1.8721335043824416E-3</v>
      </c>
      <c r="R221" s="16">
        <v>0.19001185129639744</v>
      </c>
      <c r="S221" s="20">
        <v>0.25106900212687067</v>
      </c>
      <c r="T221" s="20">
        <v>0.1994557407807902</v>
      </c>
      <c r="U221" s="20">
        <v>0.25639625064638749</v>
      </c>
      <c r="V221" s="20">
        <v>-6.4425891924273726E-2</v>
      </c>
      <c r="W221" s="20">
        <v>2.8038641221622926</v>
      </c>
      <c r="X221" s="20">
        <v>16.748920809061786</v>
      </c>
      <c r="Y221" s="20">
        <v>8.4972763226164538E-2</v>
      </c>
      <c r="Z221" s="20">
        <v>0.30105639694605957</v>
      </c>
      <c r="AA221" s="20">
        <v>5.7560889690777328E-2</v>
      </c>
      <c r="AB221" s="20">
        <v>0.10432987012530615</v>
      </c>
      <c r="AC221" s="26">
        <v>1491380.3710542177</v>
      </c>
      <c r="AD221" s="20">
        <v>0.34192788192055956</v>
      </c>
      <c r="AE221" s="20">
        <v>7.7406554521857282E-2</v>
      </c>
      <c r="AF221" s="26">
        <v>1228194.4674145239</v>
      </c>
      <c r="AG221" s="26">
        <v>1081769.994168259</v>
      </c>
      <c r="AH221" s="26">
        <v>-20910.969412575749</v>
      </c>
      <c r="AI221" s="26">
        <v>-390402.65821109712</v>
      </c>
      <c r="AJ221" s="20">
        <v>0.14361656939820716</v>
      </c>
      <c r="AK221" s="20">
        <v>0.16322459903619882</v>
      </c>
      <c r="AL221" s="20">
        <v>5.2634620527306657E-2</v>
      </c>
      <c r="AM221" s="20">
        <v>6.7700606024984233E-2</v>
      </c>
      <c r="AN221" s="34">
        <v>0.21505473923095239</v>
      </c>
      <c r="AO221" s="20">
        <v>1.5326245470245813E-2</v>
      </c>
      <c r="AP221" s="34">
        <v>0.37112774674739346</v>
      </c>
      <c r="AQ221" s="26">
        <v>396462.28411847743</v>
      </c>
      <c r="AR221" s="107">
        <v>509944.53141246689</v>
      </c>
      <c r="AS221" s="20">
        <v>0.81686362116030009</v>
      </c>
      <c r="AT221" s="20">
        <v>0.30084135582888549</v>
      </c>
      <c r="AU221" s="16">
        <v>0.31480638960613161</v>
      </c>
      <c r="AV221" s="16">
        <v>4.1008946918764763E-2</v>
      </c>
      <c r="AW221" s="16">
        <v>0.34427743949643114</v>
      </c>
      <c r="AX221" s="16">
        <v>0.21825847629697126</v>
      </c>
      <c r="AY221" s="16">
        <v>0.22809999396983655</v>
      </c>
      <c r="AZ221" s="16">
        <v>2.9977899018978574E-2</v>
      </c>
      <c r="BA221" s="20">
        <v>6.8967505401943185E-2</v>
      </c>
      <c r="BB221" s="20">
        <v>0.2799819750335899</v>
      </c>
      <c r="BC221" s="20">
        <v>0.13079779254981072</v>
      </c>
      <c r="BL221" s="82">
        <v>-107.59741402337794</v>
      </c>
      <c r="BM221" s="82">
        <v>-2008.8172682278584</v>
      </c>
      <c r="BN221" s="82">
        <v>1901.21985420448</v>
      </c>
      <c r="BO221" s="20">
        <v>-0.91215715889475957</v>
      </c>
      <c r="BP221" s="20">
        <v>1.2172013861751614</v>
      </c>
      <c r="BQ221" s="82">
        <v>6326.2108092209</v>
      </c>
      <c r="BR221" s="82">
        <v>6433.8082232442775</v>
      </c>
      <c r="BS221" s="82">
        <v>-107.5974140233775</v>
      </c>
      <c r="BT221" s="70">
        <v>8335.0280774487583</v>
      </c>
      <c r="BU221" s="112">
        <v>0.16600075450918739</v>
      </c>
      <c r="BV221" s="113">
        <v>-0.44283189162338732</v>
      </c>
      <c r="BW221" s="113">
        <v>0.52976863537472085</v>
      </c>
      <c r="BX221" s="113">
        <v>-0.91215715889475957</v>
      </c>
      <c r="BY221" s="113">
        <v>1.2172013861751614</v>
      </c>
      <c r="BZ221" s="70"/>
      <c r="CA221" s="70"/>
      <c r="CB221" s="70"/>
      <c r="CC221" s="70"/>
      <c r="CD221" s="70"/>
      <c r="CE221" s="70"/>
      <c r="CF221" s="70"/>
      <c r="CG221" s="70"/>
      <c r="CH221" s="70"/>
      <c r="CI221" s="70"/>
      <c r="CJ221" s="70"/>
      <c r="CK221" s="70"/>
      <c r="CL221" s="70"/>
      <c r="CM221" s="70"/>
      <c r="CN221" s="70"/>
      <c r="CO221" s="70"/>
      <c r="CP221" s="70"/>
      <c r="CQ221" s="70"/>
      <c r="CR221" s="70"/>
      <c r="CS221" s="70"/>
      <c r="CT221" s="70"/>
      <c r="CU221" s="70"/>
      <c r="CV221" s="70"/>
      <c r="CW221" s="70"/>
      <c r="CX221" s="70"/>
      <c r="CY221" s="70"/>
      <c r="CZ221" s="70"/>
      <c r="DA221" s="70"/>
      <c r="DB221" s="70"/>
      <c r="DC221" s="70"/>
      <c r="DD221" s="70"/>
      <c r="DE221" s="70"/>
      <c r="DF221" s="70"/>
      <c r="DG221" s="70"/>
      <c r="DH221" s="70"/>
    </row>
    <row r="222" spans="4:112" x14ac:dyDescent="0.25">
      <c r="G222" s="20"/>
      <c r="H222" s="20"/>
      <c r="I222" s="20"/>
      <c r="J222" s="20"/>
      <c r="K222" s="20"/>
      <c r="L222" s="20"/>
      <c r="M222" s="20"/>
      <c r="N222" s="16"/>
      <c r="O222" s="16"/>
      <c r="P222" s="16"/>
      <c r="Q222" s="16"/>
      <c r="R222" s="16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6"/>
      <c r="AD222" s="20"/>
      <c r="AE222" s="20"/>
      <c r="AF222" s="26"/>
      <c r="AG222" s="26"/>
      <c r="AH222" s="26"/>
      <c r="AI222" s="26"/>
      <c r="AJ222" s="20"/>
      <c r="AK222" s="20"/>
      <c r="AL222" s="20"/>
      <c r="AM222" s="20"/>
      <c r="AN222" s="34"/>
      <c r="AO222" s="20"/>
      <c r="AP222" s="34"/>
      <c r="AQ222" s="26"/>
      <c r="AR222" s="107"/>
      <c r="AS222" s="20"/>
      <c r="AT222" s="20"/>
      <c r="AU222" s="16"/>
      <c r="AV222" s="16"/>
      <c r="AW222" s="16"/>
      <c r="AX222" s="16"/>
      <c r="AY222" s="16"/>
      <c r="AZ222" s="16"/>
      <c r="BA222" s="20"/>
      <c r="BB222" s="20"/>
      <c r="BC222" s="20"/>
      <c r="BL222" s="82"/>
      <c r="BM222" s="82"/>
      <c r="BN222" s="82"/>
      <c r="BO222" s="20"/>
      <c r="BP222" s="20"/>
      <c r="BQ222" s="82"/>
      <c r="BR222" s="82"/>
      <c r="BS222" s="82"/>
      <c r="BT222" s="70"/>
      <c r="BU222" s="112"/>
      <c r="BV222" s="113"/>
      <c r="BW222" s="113"/>
      <c r="BX222" s="113"/>
      <c r="BY222" s="113"/>
      <c r="BZ222" s="70"/>
      <c r="CA222" s="70"/>
      <c r="CB222" s="70"/>
      <c r="CC222" s="70"/>
      <c r="CD222" s="70"/>
      <c r="CE222" s="70"/>
      <c r="CF222" s="70"/>
      <c r="CG222" s="70"/>
      <c r="CH222" s="70"/>
      <c r="CI222" s="70"/>
      <c r="CJ222" s="70"/>
      <c r="CK222" s="70"/>
      <c r="CL222" s="70"/>
      <c r="CM222" s="70"/>
      <c r="CN222" s="70"/>
      <c r="CO222" s="70"/>
      <c r="CP222" s="70"/>
      <c r="CQ222" s="70"/>
      <c r="CR222" s="70"/>
      <c r="CS222" s="70"/>
      <c r="CT222" s="70"/>
      <c r="CU222" s="70"/>
      <c r="CV222" s="70"/>
      <c r="CW222" s="70"/>
      <c r="CX222" s="70"/>
      <c r="CY222" s="70"/>
      <c r="CZ222" s="70"/>
      <c r="DA222" s="70"/>
      <c r="DB222" s="70"/>
      <c r="DC222" s="70"/>
      <c r="DD222" s="70"/>
      <c r="DE222" s="70"/>
      <c r="DF222" s="70"/>
      <c r="DG222" s="70"/>
      <c r="DH222" s="70"/>
    </row>
    <row r="223" spans="4:112" x14ac:dyDescent="0.25"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16"/>
      <c r="S223" s="16"/>
      <c r="T223" s="16"/>
      <c r="U223" s="20"/>
      <c r="V223" s="20"/>
      <c r="W223" s="20"/>
      <c r="X223" s="20"/>
      <c r="Y223" s="20"/>
      <c r="Z223" s="20"/>
      <c r="AA223" s="26"/>
      <c r="AB223" s="20"/>
      <c r="AC223" s="20"/>
      <c r="AD223" s="26"/>
      <c r="AF223" s="20"/>
      <c r="AG223" s="20"/>
      <c r="AH223" s="20"/>
      <c r="AI223" s="20"/>
      <c r="AJ223" s="34"/>
      <c r="AK223" s="20"/>
      <c r="AL223" s="34"/>
      <c r="AM223" s="26"/>
      <c r="AN223" s="107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16"/>
      <c r="BL223" s="3"/>
      <c r="BM223" s="70"/>
      <c r="BN223" s="70"/>
      <c r="BO223" s="70"/>
      <c r="BP223" s="70"/>
      <c r="BQ223" s="70"/>
      <c r="BR223" s="70"/>
      <c r="BS223" s="70"/>
      <c r="BT223" s="70"/>
      <c r="BU223" s="70"/>
      <c r="BV223" s="70"/>
      <c r="BW223" s="70"/>
      <c r="BX223" s="70"/>
      <c r="BY223" s="70"/>
      <c r="BZ223" s="70"/>
      <c r="CA223" s="70"/>
      <c r="CB223" s="70"/>
      <c r="CC223" s="70"/>
      <c r="CD223" s="70"/>
      <c r="CE223" s="70"/>
      <c r="CF223" s="70"/>
      <c r="CG223" s="70"/>
      <c r="CH223" s="70"/>
      <c r="CI223" s="70"/>
      <c r="CJ223" s="70"/>
      <c r="CK223" s="70"/>
      <c r="CL223" s="70"/>
      <c r="CM223" s="70"/>
      <c r="CN223" s="70"/>
      <c r="CO223" s="70"/>
      <c r="CP223" s="70"/>
      <c r="CQ223" s="70"/>
      <c r="CR223" s="70"/>
      <c r="CS223" s="70"/>
      <c r="CT223" s="70"/>
      <c r="CU223" s="70"/>
      <c r="CV223" s="70"/>
      <c r="CW223" s="70"/>
      <c r="CX223" s="70"/>
      <c r="CY223" s="70"/>
      <c r="CZ223" s="70"/>
      <c r="DA223" s="70"/>
      <c r="DB223" s="70"/>
      <c r="DC223" s="70"/>
      <c r="DD223" s="70"/>
      <c r="DE223" s="70"/>
      <c r="DF223" s="70"/>
      <c r="DG223" s="70"/>
      <c r="DH223" s="70"/>
    </row>
    <row r="224" spans="4:112" x14ac:dyDescent="0.25">
      <c r="G224" s="108">
        <v>46</v>
      </c>
      <c r="H224" s="109" t="s">
        <v>381</v>
      </c>
      <c r="I224" s="109" t="s">
        <v>382</v>
      </c>
      <c r="J224" s="109">
        <v>3</v>
      </c>
      <c r="K224" s="109">
        <v>3</v>
      </c>
      <c r="L224" s="109">
        <v>5</v>
      </c>
      <c r="M224" s="109">
        <v>5</v>
      </c>
      <c r="N224" s="109" t="s">
        <v>383</v>
      </c>
      <c r="O224" s="109" t="s">
        <v>384</v>
      </c>
      <c r="P224" s="109" t="s">
        <v>385</v>
      </c>
      <c r="Q224" s="109" t="s">
        <v>386</v>
      </c>
      <c r="R224" s="109" t="s">
        <v>387</v>
      </c>
      <c r="S224" s="109">
        <v>11</v>
      </c>
      <c r="T224" s="109">
        <v>11</v>
      </c>
      <c r="U224" s="109" t="s">
        <v>388</v>
      </c>
      <c r="V224" s="109" t="s">
        <v>388</v>
      </c>
      <c r="W224" s="109">
        <v>6</v>
      </c>
      <c r="X224" s="109">
        <v>6</v>
      </c>
      <c r="Y224" s="109"/>
      <c r="Z224" s="109"/>
      <c r="AA224" s="109"/>
      <c r="AB224" s="109"/>
      <c r="AC224" s="109"/>
      <c r="AD224" s="109"/>
      <c r="AE224" s="109"/>
      <c r="AF224" s="109"/>
      <c r="AG224" s="109"/>
      <c r="AH224" s="109"/>
      <c r="AI224" s="109"/>
      <c r="AJ224" s="109"/>
      <c r="AK224" s="109"/>
      <c r="AL224" s="109"/>
      <c r="AM224" s="109"/>
      <c r="AN224" s="109"/>
      <c r="AO224" s="109"/>
      <c r="AP224" s="109"/>
      <c r="AQ224" s="109"/>
      <c r="AR224" s="109"/>
      <c r="AS224" s="109"/>
      <c r="AT224" s="109"/>
      <c r="AU224" s="109"/>
      <c r="AV224" s="109"/>
      <c r="AW224" s="109"/>
      <c r="AX224" s="109"/>
      <c r="AY224" s="109"/>
      <c r="AZ224" s="109"/>
      <c r="BA224" s="109"/>
      <c r="BB224" s="109"/>
      <c r="BC224" s="109"/>
      <c r="BL224" s="3"/>
      <c r="BM224" s="70"/>
      <c r="BN224" s="70"/>
      <c r="BO224" s="70"/>
      <c r="BP224" s="70"/>
      <c r="BQ224" s="70"/>
      <c r="BR224" s="70"/>
      <c r="BS224" s="70"/>
      <c r="BT224" s="70"/>
      <c r="BU224" s="70"/>
      <c r="BV224" s="70"/>
      <c r="BW224" s="70"/>
      <c r="BX224" s="70"/>
      <c r="BY224" s="70"/>
      <c r="BZ224" s="70"/>
      <c r="CA224" s="70"/>
      <c r="CB224" s="70"/>
      <c r="CC224" s="70"/>
      <c r="CD224" s="70"/>
      <c r="CE224" s="70"/>
      <c r="CF224" s="70"/>
      <c r="CG224" s="70"/>
      <c r="CH224" s="70"/>
      <c r="CI224" s="70"/>
      <c r="CJ224" s="70"/>
      <c r="CK224" s="70"/>
      <c r="CL224" s="70"/>
      <c r="CM224" s="70"/>
      <c r="CN224" s="70"/>
      <c r="CO224" s="70"/>
      <c r="CP224" s="70"/>
      <c r="CQ224" s="70"/>
      <c r="CR224" s="70"/>
      <c r="CS224" s="70"/>
      <c r="CT224" s="70"/>
      <c r="CU224" s="70"/>
      <c r="CV224" s="70"/>
      <c r="CW224" s="70"/>
      <c r="CX224" s="70"/>
      <c r="CY224" s="70"/>
      <c r="CZ224" s="70"/>
      <c r="DA224" s="70"/>
      <c r="DB224" s="70"/>
      <c r="DC224" s="70"/>
      <c r="DD224" s="70"/>
      <c r="DE224" s="70"/>
      <c r="DF224" s="70"/>
      <c r="DG224" s="70"/>
      <c r="DH224" s="70"/>
    </row>
    <row r="225" spans="2:112" x14ac:dyDescent="0.25">
      <c r="F225" s="16"/>
      <c r="G225" s="17"/>
      <c r="J225" t="s">
        <v>379</v>
      </c>
      <c r="K225" t="s">
        <v>379</v>
      </c>
      <c r="L225" t="s">
        <v>380</v>
      </c>
      <c r="M225" t="s">
        <v>380</v>
      </c>
      <c r="N225" t="s">
        <v>389</v>
      </c>
      <c r="O225" t="s">
        <v>389</v>
      </c>
      <c r="P225" t="s">
        <v>389</v>
      </c>
      <c r="Q225" t="s">
        <v>389</v>
      </c>
      <c r="R225" t="s">
        <v>389</v>
      </c>
      <c r="BI225" s="26"/>
      <c r="BL225" s="82">
        <v>-361.0177999999998</v>
      </c>
      <c r="BM225" s="82">
        <v>-737.60939999999994</v>
      </c>
      <c r="BN225" s="82">
        <v>376.59159999999997</v>
      </c>
      <c r="BO225" s="20">
        <v>0.28091628187806417</v>
      </c>
      <c r="BP225" s="20">
        <v>1.2720787064686294</v>
      </c>
      <c r="BQ225" s="82">
        <v>1941.0161000000001</v>
      </c>
      <c r="BR225" s="82">
        <v>2302.0338999999999</v>
      </c>
      <c r="BS225" s="82">
        <v>-361.01779999999985</v>
      </c>
      <c r="BT225" s="70">
        <v>2678.6255000000001</v>
      </c>
      <c r="BU225" s="112">
        <v>9.0407179176192662E-2</v>
      </c>
      <c r="BV225" s="113">
        <v>0.36821729178565787</v>
      </c>
      <c r="BW225" s="113">
        <v>0.99592502291105789</v>
      </c>
      <c r="BX225" s="113">
        <v>0.28091628187806417</v>
      </c>
      <c r="BY225" s="113">
        <v>1.2720787064686294</v>
      </c>
      <c r="BZ225" s="70"/>
      <c r="CA225" s="70"/>
      <c r="CB225" s="70"/>
      <c r="CC225" s="70"/>
      <c r="CD225" s="70"/>
      <c r="CE225" s="70"/>
      <c r="CF225" s="70"/>
      <c r="CG225" s="70"/>
      <c r="CH225" s="70"/>
      <c r="CI225" s="70"/>
      <c r="CJ225" s="70"/>
      <c r="CK225" s="70"/>
      <c r="CL225" s="70"/>
      <c r="CM225" s="70"/>
      <c r="CN225" s="70"/>
      <c r="CO225" s="70"/>
      <c r="CP225" s="70"/>
      <c r="CQ225" s="70"/>
      <c r="CR225" s="70"/>
      <c r="CS225" s="70"/>
      <c r="CT225" s="70"/>
      <c r="CU225" s="70"/>
      <c r="CV225" s="70"/>
      <c r="CW225" s="70"/>
      <c r="CX225" s="70"/>
      <c r="CY225" s="70"/>
      <c r="CZ225" s="70"/>
      <c r="DA225" s="70"/>
      <c r="DB225" s="70"/>
      <c r="DC225" s="70"/>
      <c r="DD225" s="70"/>
      <c r="DE225" s="70"/>
      <c r="DF225" s="70"/>
      <c r="DG225" s="70"/>
      <c r="DH225" s="70"/>
    </row>
    <row r="226" spans="2:112" x14ac:dyDescent="0.25">
      <c r="B226" s="18" t="s">
        <v>231</v>
      </c>
      <c r="F226" s="16"/>
      <c r="BL226" s="82">
        <v>-476.78409999999963</v>
      </c>
      <c r="BM226" s="82">
        <v>-854.98269999999968</v>
      </c>
      <c r="BN226" s="82">
        <v>378.1986</v>
      </c>
      <c r="BO226" s="20">
        <v>0.32066646021331868</v>
      </c>
      <c r="BP226" s="20">
        <v>0.15227021918726424</v>
      </c>
      <c r="BQ226" s="82">
        <v>2086.1186000000002</v>
      </c>
      <c r="BR226" s="82">
        <v>2562.9026999999996</v>
      </c>
      <c r="BS226" s="82">
        <v>-476.7840999999994</v>
      </c>
      <c r="BT226" s="70">
        <v>2941.1012999999998</v>
      </c>
      <c r="BU226" s="112">
        <v>9.1527899563443232E-2</v>
      </c>
      <c r="BV226" s="113">
        <v>6.2397683583446995E-2</v>
      </c>
      <c r="BW226" s="113">
        <v>-0.18917793834830099</v>
      </c>
      <c r="BX226" s="113">
        <v>0.32066646021331868</v>
      </c>
      <c r="BY226" s="113">
        <v>0.15227021918726424</v>
      </c>
      <c r="BZ226" s="70"/>
      <c r="CA226" s="70"/>
      <c r="CB226" s="70"/>
      <c r="CC226" s="70"/>
      <c r="CD226" s="70"/>
      <c r="CE226" s="70"/>
      <c r="CF226" s="70"/>
      <c r="CG226" s="70"/>
      <c r="CH226" s="70"/>
      <c r="CI226" s="70"/>
      <c r="CJ226" s="70"/>
      <c r="CK226" s="70"/>
      <c r="CL226" s="70"/>
      <c r="CM226" s="70"/>
      <c r="CN226" s="70"/>
      <c r="CO226" s="70"/>
      <c r="CP226" s="70"/>
      <c r="CQ226" s="70"/>
      <c r="CR226" s="70"/>
      <c r="CS226" s="70"/>
      <c r="CT226" s="70"/>
      <c r="CU226" s="70"/>
      <c r="CV226" s="70"/>
      <c r="CW226" s="70"/>
      <c r="CX226" s="70"/>
      <c r="CY226" s="70"/>
      <c r="CZ226" s="70"/>
      <c r="DA226" s="70"/>
      <c r="DB226" s="70"/>
      <c r="DC226" s="70"/>
      <c r="DD226" s="70"/>
      <c r="DE226" s="70"/>
      <c r="DF226" s="70"/>
      <c r="DG226" s="70"/>
      <c r="DH226" s="70"/>
    </row>
    <row r="227" spans="2:112" x14ac:dyDescent="0.25">
      <c r="B227" s="18" t="s">
        <v>275</v>
      </c>
      <c r="BL227" s="82">
        <v>-501.86370000000016</v>
      </c>
      <c r="BM227" s="82">
        <v>-930.85710000000006</v>
      </c>
      <c r="BN227" s="82">
        <v>428.99340000000001</v>
      </c>
      <c r="BO227" s="20">
        <v>5.2601586336458395E-2</v>
      </c>
      <c r="BP227" s="20">
        <v>-0.17825742792195209</v>
      </c>
      <c r="BQ227" s="82">
        <v>2258.8247999999999</v>
      </c>
      <c r="BR227" s="82">
        <v>2760.6885000000002</v>
      </c>
      <c r="BS227" s="82">
        <v>-501.86370000000034</v>
      </c>
      <c r="BT227" s="70">
        <v>3189.6819</v>
      </c>
      <c r="BU227" s="112">
        <v>9.1498605282783085E-2</v>
      </c>
      <c r="BV227" s="113">
        <v>0.13682081123804513</v>
      </c>
      <c r="BW227" s="113">
        <v>-2.4476210254280817E-2</v>
      </c>
      <c r="BX227" s="113">
        <v>5.2601586336458395E-2</v>
      </c>
      <c r="BY227" s="113">
        <v>-0.17825742792195209</v>
      </c>
      <c r="BZ227" s="70"/>
      <c r="CA227" s="70"/>
      <c r="CB227" s="70"/>
      <c r="CC227" s="70"/>
      <c r="CD227" s="70"/>
      <c r="CE227" s="70"/>
      <c r="CF227" s="70"/>
      <c r="CG227" s="70"/>
      <c r="CH227" s="70"/>
      <c r="CI227" s="70"/>
      <c r="CJ227" s="70"/>
      <c r="CK227" s="70"/>
      <c r="CL227" s="70"/>
      <c r="CM227" s="70"/>
      <c r="CN227" s="70"/>
      <c r="CO227" s="70"/>
      <c r="CP227" s="70"/>
      <c r="CQ227" s="70"/>
      <c r="CR227" s="70"/>
      <c r="CS227" s="70"/>
      <c r="CT227" s="70"/>
      <c r="CU227" s="70"/>
      <c r="CV227" s="70"/>
      <c r="CW227" s="70"/>
      <c r="CX227" s="70"/>
      <c r="CY227" s="70"/>
      <c r="CZ227" s="70"/>
      <c r="DA227" s="70"/>
      <c r="DB227" s="70"/>
      <c r="DC227" s="70"/>
      <c r="DD227" s="70"/>
      <c r="DE227" s="70"/>
      <c r="DF227" s="70"/>
      <c r="DG227" s="70"/>
      <c r="DH227" s="70"/>
    </row>
    <row r="228" spans="2:112" x14ac:dyDescent="0.25">
      <c r="B228" s="18" t="s">
        <v>301</v>
      </c>
      <c r="BL228" s="82">
        <v>-335.56209999999965</v>
      </c>
      <c r="BM228" s="82">
        <v>-796.44729999999981</v>
      </c>
      <c r="BN228" s="82">
        <v>460.8852</v>
      </c>
      <c r="BO228" s="20">
        <v>-0.33136805869801</v>
      </c>
      <c r="BP228" s="20">
        <v>-0.14111324603609099</v>
      </c>
      <c r="BQ228" s="82">
        <v>2496.6424999999999</v>
      </c>
      <c r="BR228" s="82">
        <v>2832.2045999999996</v>
      </c>
      <c r="BS228" s="82">
        <v>-335.56209999999965</v>
      </c>
      <c r="BT228" s="70">
        <v>3293.0897999999997</v>
      </c>
      <c r="BU228" s="112">
        <v>8.8350983707880568E-2</v>
      </c>
      <c r="BV228" s="113">
        <v>-0.1218452311971262</v>
      </c>
      <c r="BW228" s="113">
        <v>-0.1287552209915912</v>
      </c>
      <c r="BX228" s="113">
        <v>-0.33136805869801</v>
      </c>
      <c r="BY228" s="113">
        <v>-0.14111324603609099</v>
      </c>
      <c r="BZ228" s="70"/>
      <c r="CA228" s="70"/>
      <c r="CB228" s="70"/>
      <c r="CC228" s="70"/>
      <c r="CD228" s="70"/>
      <c r="CE228" s="70"/>
      <c r="CF228" s="70"/>
      <c r="CG228" s="70"/>
      <c r="CH228" s="70"/>
      <c r="CI228" s="70"/>
      <c r="CJ228" s="70"/>
      <c r="CK228" s="70"/>
      <c r="CL228" s="70"/>
      <c r="CM228" s="70"/>
      <c r="CN228" s="70"/>
      <c r="CO228" s="70"/>
      <c r="CP228" s="70"/>
      <c r="CQ228" s="70"/>
      <c r="CR228" s="70"/>
      <c r="CS228" s="70"/>
      <c r="CT228" s="70"/>
      <c r="CU228" s="70"/>
      <c r="CV228" s="70"/>
      <c r="CW228" s="70"/>
      <c r="CX228" s="70"/>
      <c r="CY228" s="70"/>
      <c r="CZ228" s="70"/>
      <c r="DA228" s="70"/>
      <c r="DB228" s="70"/>
      <c r="DC228" s="70"/>
      <c r="DD228" s="70"/>
      <c r="DE228" s="70"/>
      <c r="DF228" s="70"/>
      <c r="DG228" s="70"/>
      <c r="DH228" s="70"/>
    </row>
    <row r="229" spans="2:112" x14ac:dyDescent="0.25">
      <c r="BL229" s="82">
        <v>-397.46469999999971</v>
      </c>
      <c r="BM229" s="82">
        <v>-956.8326999999997</v>
      </c>
      <c r="BN229" s="82">
        <v>559.36800000000005</v>
      </c>
      <c r="BO229" s="20">
        <v>0.18447434915921712</v>
      </c>
      <c r="BP229" s="20">
        <v>0.34991580812950951</v>
      </c>
      <c r="BQ229" s="82">
        <v>2635.2596000000003</v>
      </c>
      <c r="BR229" s="82">
        <v>3032.7242999999999</v>
      </c>
      <c r="BS229" s="82">
        <v>-397.46469999999954</v>
      </c>
      <c r="BT229" s="70">
        <v>3592.0922999999998</v>
      </c>
      <c r="BU229" s="112">
        <v>8.8305247611987742E-2</v>
      </c>
      <c r="BV229" s="113">
        <v>0.16247085570327635</v>
      </c>
      <c r="BW229" s="113">
        <v>0.26072496753438235</v>
      </c>
      <c r="BX229" s="113">
        <v>0.18447434915921712</v>
      </c>
      <c r="BY229" s="113">
        <v>0.34991580812950951</v>
      </c>
      <c r="BZ229" s="70"/>
      <c r="CA229" s="70"/>
      <c r="CB229" s="70"/>
      <c r="CC229" s="70"/>
      <c r="CD229" s="70"/>
      <c r="CE229" s="70"/>
      <c r="CF229" s="70"/>
      <c r="CG229" s="70"/>
      <c r="CH229" s="70"/>
      <c r="CI229" s="70"/>
      <c r="CJ229" s="70"/>
      <c r="CK229" s="70"/>
      <c r="CL229" s="70"/>
      <c r="CM229" s="70"/>
      <c r="CN229" s="70"/>
      <c r="CO229" s="70"/>
      <c r="CP229" s="70"/>
      <c r="CQ229" s="70"/>
      <c r="CR229" s="70"/>
      <c r="CS229" s="70"/>
      <c r="CT229" s="70"/>
      <c r="CU229" s="70"/>
      <c r="CV229" s="70"/>
      <c r="CW229" s="70"/>
      <c r="CX229" s="70"/>
      <c r="CY229" s="70"/>
      <c r="CZ229" s="70"/>
      <c r="DA229" s="70"/>
      <c r="DB229" s="70"/>
      <c r="DC229" s="70"/>
      <c r="DD229" s="70"/>
      <c r="DE229" s="70"/>
      <c r="DF229" s="70"/>
      <c r="DG229" s="70"/>
      <c r="DH229" s="70"/>
    </row>
    <row r="230" spans="2:112" x14ac:dyDescent="0.25">
      <c r="BL230" s="82">
        <v>-496.99289999999991</v>
      </c>
      <c r="BM230" s="82">
        <v>-1153.8931999999998</v>
      </c>
      <c r="BN230" s="82">
        <v>656.90030000000002</v>
      </c>
      <c r="BO230" s="20">
        <v>0.25040764626393308</v>
      </c>
      <c r="BP230" s="20">
        <v>0.13276048597242163</v>
      </c>
      <c r="BQ230" s="82">
        <v>2698.0925999999999</v>
      </c>
      <c r="BR230" s="82">
        <v>3195.0855000000001</v>
      </c>
      <c r="BS230" s="82">
        <v>-496.99290000000019</v>
      </c>
      <c r="BT230" s="70">
        <v>3851.9857999999999</v>
      </c>
      <c r="BU230" s="112">
        <v>8.883598409110309E-2</v>
      </c>
      <c r="BV230" s="113">
        <v>0.30712918666397737</v>
      </c>
      <c r="BW230" s="113">
        <v>2.3098333237623114E-2</v>
      </c>
      <c r="BX230" s="113">
        <v>0.25040764626393308</v>
      </c>
      <c r="BY230" s="113">
        <v>0.13276048597242163</v>
      </c>
      <c r="BZ230" s="70"/>
      <c r="CA230" s="70"/>
      <c r="CB230" s="70"/>
      <c r="CC230" s="70"/>
      <c r="CD230" s="70"/>
      <c r="CE230" s="70"/>
      <c r="CF230" s="70"/>
      <c r="CG230" s="70"/>
      <c r="CH230" s="70"/>
      <c r="CI230" s="70"/>
      <c r="CJ230" s="70"/>
      <c r="CK230" s="70"/>
      <c r="CL230" s="70"/>
      <c r="CM230" s="70"/>
      <c r="CN230" s="70"/>
      <c r="CO230" s="70"/>
      <c r="CP230" s="70"/>
      <c r="CQ230" s="70"/>
      <c r="CR230" s="70"/>
      <c r="CS230" s="70"/>
      <c r="CT230" s="70"/>
      <c r="CU230" s="70"/>
      <c r="CV230" s="70"/>
      <c r="CW230" s="70"/>
      <c r="CX230" s="70"/>
      <c r="CY230" s="70"/>
      <c r="CZ230" s="70"/>
      <c r="DA230" s="70"/>
      <c r="DB230" s="70"/>
      <c r="DC230" s="70"/>
      <c r="DD230" s="70"/>
      <c r="DE230" s="70"/>
      <c r="DF230" s="70"/>
      <c r="DG230" s="70"/>
      <c r="DH230" s="70"/>
    </row>
    <row r="231" spans="2:112" x14ac:dyDescent="0.25">
      <c r="BL231" s="82">
        <v>-560.78700000000003</v>
      </c>
      <c r="BM231" s="82">
        <v>-1380.8598</v>
      </c>
      <c r="BN231" s="82">
        <v>820.07280000000003</v>
      </c>
      <c r="BO231" s="20">
        <v>0.12836018381751546</v>
      </c>
      <c r="BP231" s="20">
        <v>0.43738613208972144</v>
      </c>
      <c r="BQ231" s="82">
        <v>2897.3960000000002</v>
      </c>
      <c r="BR231" s="82">
        <v>3458.183</v>
      </c>
      <c r="BS231" s="82">
        <v>-560.78699999999981</v>
      </c>
      <c r="BT231" s="70">
        <v>4278.2557999999999</v>
      </c>
      <c r="BU231" s="112">
        <v>9.2075449502943232E-2</v>
      </c>
      <c r="BV231" s="113">
        <v>0.19016514996485312</v>
      </c>
      <c r="BW231" s="113">
        <v>1.1593034442779127</v>
      </c>
      <c r="BX231" s="113">
        <v>0.12836018381751546</v>
      </c>
      <c r="BY231" s="113">
        <v>0.43738613208972144</v>
      </c>
      <c r="BZ231" s="70"/>
      <c r="CA231" s="70"/>
      <c r="CB231" s="70"/>
      <c r="CC231" s="70"/>
      <c r="CD231" s="70"/>
      <c r="CE231" s="70"/>
      <c r="CF231" s="70"/>
      <c r="CG231" s="70"/>
      <c r="CH231" s="70"/>
      <c r="CI231" s="70"/>
      <c r="CJ231" s="70"/>
      <c r="CK231" s="70"/>
      <c r="CL231" s="70"/>
      <c r="CM231" s="70"/>
      <c r="CN231" s="70"/>
      <c r="CO231" s="70"/>
      <c r="CP231" s="70"/>
      <c r="CQ231" s="70"/>
      <c r="CR231" s="70"/>
      <c r="CS231" s="70"/>
      <c r="CT231" s="70"/>
      <c r="CU231" s="70"/>
      <c r="CV231" s="70"/>
      <c r="CW231" s="70"/>
      <c r="CX231" s="70"/>
      <c r="CY231" s="70"/>
      <c r="CZ231" s="70"/>
      <c r="DA231" s="70"/>
      <c r="DB231" s="70"/>
      <c r="DC231" s="70"/>
      <c r="DD231" s="70"/>
      <c r="DE231" s="70"/>
      <c r="DF231" s="70"/>
      <c r="DG231" s="70"/>
      <c r="DH231" s="70"/>
    </row>
    <row r="232" spans="2:112" x14ac:dyDescent="0.25">
      <c r="BL232" s="82">
        <v>-718.32770687837001</v>
      </c>
      <c r="BM232" s="82">
        <v>-1630.80872007331</v>
      </c>
      <c r="BN232" s="82">
        <v>912.48101319494003</v>
      </c>
      <c r="BO232" s="20">
        <v>0.28092788684183123</v>
      </c>
      <c r="BP232" s="20">
        <v>0.11932903241504444</v>
      </c>
      <c r="BQ232" s="82">
        <v>2632.6015028535599</v>
      </c>
      <c r="BR232" s="82">
        <v>3350.9292097319299</v>
      </c>
      <c r="BS232" s="82">
        <v>-718.32770687837001</v>
      </c>
      <c r="BT232" s="70">
        <v>4263.4102229268701</v>
      </c>
      <c r="BU232" s="112">
        <v>9.2867497460204673E-2</v>
      </c>
      <c r="BV232" s="113">
        <v>0.36897578185543756</v>
      </c>
      <c r="BW232" s="113">
        <v>-4.4523264201652757E-2</v>
      </c>
      <c r="BX232" s="113">
        <v>0.28092788684183123</v>
      </c>
      <c r="BY232" s="113">
        <v>0.11932903241504444</v>
      </c>
      <c r="BZ232" s="70"/>
      <c r="CA232" s="70"/>
      <c r="CB232" s="70"/>
      <c r="CC232" s="70"/>
      <c r="CD232" s="70"/>
      <c r="CE232" s="70"/>
      <c r="CF232" s="70"/>
      <c r="CG232" s="70"/>
      <c r="CH232" s="70"/>
      <c r="CI232" s="70"/>
      <c r="CJ232" s="70"/>
      <c r="CK232" s="70"/>
      <c r="CL232" s="70"/>
      <c r="CM232" s="70"/>
      <c r="CN232" s="70"/>
      <c r="CO232" s="70"/>
      <c r="CP232" s="70"/>
      <c r="CQ232" s="70"/>
      <c r="CR232" s="70"/>
      <c r="CS232" s="70"/>
      <c r="CT232" s="70"/>
      <c r="CU232" s="70"/>
      <c r="CV232" s="70"/>
      <c r="CW232" s="70"/>
      <c r="CX232" s="70"/>
      <c r="CY232" s="70"/>
      <c r="CZ232" s="70"/>
      <c r="DA232" s="70"/>
      <c r="DB232" s="70"/>
      <c r="DC232" s="70"/>
      <c r="DD232" s="70"/>
      <c r="DE232" s="70"/>
      <c r="DF232" s="70"/>
      <c r="DG232" s="70"/>
      <c r="DH232" s="70"/>
    </row>
    <row r="233" spans="2:112" x14ac:dyDescent="0.25">
      <c r="BL233" s="82">
        <v>100.45275338013005</v>
      </c>
      <c r="BM233" s="82">
        <v>-969.20544931663017</v>
      </c>
      <c r="BN233" s="82">
        <v>1069.6582026967599</v>
      </c>
      <c r="BO233" s="20">
        <v>-1.1398425153564891</v>
      </c>
      <c r="BP233" s="20">
        <v>-0.57386947173797953</v>
      </c>
      <c r="BQ233" s="82">
        <v>3593.6857569210192</v>
      </c>
      <c r="BR233" s="82">
        <v>3493.2330035408895</v>
      </c>
      <c r="BS233" s="82">
        <v>100.45275338012971</v>
      </c>
      <c r="BT233" s="70">
        <v>4562.8912062376494</v>
      </c>
      <c r="BU233" s="112">
        <v>9.1483404088374035E-2</v>
      </c>
      <c r="BV233" s="113">
        <v>-0.54752441612618363</v>
      </c>
      <c r="BW233" s="113">
        <v>-0.2751185083112313</v>
      </c>
      <c r="BX233" s="113">
        <v>-1.1398425153564891</v>
      </c>
      <c r="BY233" s="113">
        <v>-0.57386947173797953</v>
      </c>
      <c r="BZ233" s="70"/>
      <c r="CA233" s="70"/>
      <c r="CB233" s="70"/>
      <c r="CC233" s="70"/>
      <c r="CD233" s="70"/>
      <c r="CE233" s="70"/>
      <c r="CF233" s="70"/>
      <c r="CG233" s="70"/>
      <c r="CH233" s="70"/>
      <c r="CI233" s="70"/>
      <c r="CJ233" s="70"/>
      <c r="CK233" s="70"/>
      <c r="CL233" s="70"/>
      <c r="CM233" s="70"/>
      <c r="CN233" s="70"/>
      <c r="CO233" s="70"/>
      <c r="CP233" s="70"/>
      <c r="CQ233" s="70"/>
      <c r="CR233" s="70"/>
      <c r="CS233" s="70"/>
      <c r="CT233" s="70"/>
      <c r="CU233" s="70"/>
      <c r="CV233" s="70"/>
      <c r="CW233" s="70"/>
      <c r="CX233" s="70"/>
      <c r="CY233" s="70"/>
      <c r="CZ233" s="70"/>
      <c r="DA233" s="70"/>
      <c r="DB233" s="70"/>
      <c r="DC233" s="70"/>
      <c r="DD233" s="70"/>
      <c r="DE233" s="70"/>
      <c r="DF233" s="70"/>
      <c r="DG233" s="70"/>
      <c r="DH233" s="70"/>
    </row>
    <row r="234" spans="2:112" x14ac:dyDescent="0.25">
      <c r="BL234" s="82"/>
      <c r="BM234" s="82"/>
      <c r="BN234" s="82"/>
      <c r="BO234" s="20"/>
      <c r="BP234" s="20"/>
      <c r="BQ234" s="82"/>
      <c r="BR234" s="82"/>
      <c r="BS234" s="82"/>
      <c r="BT234" s="70"/>
      <c r="BU234" s="112"/>
      <c r="BV234" s="113"/>
      <c r="BW234" s="113"/>
      <c r="BX234" s="113"/>
      <c r="BY234" s="113"/>
      <c r="BZ234" s="70"/>
      <c r="CA234" s="70"/>
      <c r="CB234" s="70"/>
      <c r="CC234" s="70"/>
      <c r="CD234" s="70"/>
      <c r="CE234" s="70"/>
      <c r="CF234" s="70"/>
      <c r="CG234" s="70"/>
      <c r="CH234" s="70"/>
      <c r="CI234" s="70"/>
      <c r="CJ234" s="70"/>
      <c r="CK234" s="70"/>
      <c r="CL234" s="70"/>
      <c r="CM234" s="70"/>
      <c r="CN234" s="70"/>
      <c r="CO234" s="70"/>
      <c r="CP234" s="70"/>
      <c r="CQ234" s="70"/>
      <c r="CR234" s="70"/>
      <c r="CS234" s="70"/>
      <c r="CT234" s="70"/>
      <c r="CU234" s="70"/>
      <c r="CV234" s="70"/>
      <c r="CW234" s="70"/>
      <c r="CX234" s="70"/>
      <c r="CY234" s="70"/>
      <c r="CZ234" s="70"/>
      <c r="DA234" s="70"/>
      <c r="DB234" s="70"/>
      <c r="DC234" s="70"/>
      <c r="DD234" s="70"/>
      <c r="DE234" s="70"/>
      <c r="DF234" s="70"/>
      <c r="DG234" s="70"/>
      <c r="DH234" s="70"/>
    </row>
    <row r="235" spans="2:112" x14ac:dyDescent="0.25">
      <c r="F235" s="16"/>
      <c r="G235" s="17"/>
      <c r="BL235" s="3"/>
      <c r="BM235" s="70"/>
      <c r="BN235" s="70"/>
      <c r="BO235" s="70"/>
      <c r="BP235" s="70"/>
      <c r="BQ235" s="70"/>
      <c r="BR235" s="70"/>
      <c r="BS235" s="70"/>
      <c r="BT235" s="70"/>
      <c r="BU235" s="70"/>
      <c r="BV235" s="70"/>
      <c r="BW235" s="70"/>
      <c r="BX235" s="70"/>
      <c r="BY235" s="70"/>
      <c r="BZ235" s="70"/>
      <c r="CA235" s="70"/>
      <c r="CB235" s="70"/>
      <c r="CC235" s="70"/>
      <c r="CD235" s="70"/>
      <c r="CE235" s="70"/>
      <c r="CF235" s="70"/>
      <c r="CG235" s="70"/>
      <c r="CH235" s="70"/>
      <c r="CI235" s="70"/>
      <c r="CJ235" s="70"/>
      <c r="CK235" s="70"/>
      <c r="CL235" s="70"/>
      <c r="CM235" s="70"/>
      <c r="CN235" s="70"/>
      <c r="CO235" s="70"/>
      <c r="CP235" s="70"/>
      <c r="CQ235" s="70"/>
      <c r="CR235" s="70"/>
      <c r="CS235" s="70"/>
      <c r="CT235" s="70"/>
      <c r="CU235" s="70"/>
      <c r="CV235" s="70"/>
      <c r="CW235" s="70"/>
      <c r="CX235" s="70"/>
      <c r="CY235" s="70"/>
      <c r="CZ235" s="70"/>
      <c r="DA235" s="70"/>
      <c r="DB235" s="70"/>
      <c r="DC235" s="70"/>
      <c r="DD235" s="70"/>
      <c r="DE235" s="70"/>
      <c r="DF235" s="70"/>
      <c r="DG235" s="70"/>
      <c r="DH235" s="70"/>
    </row>
    <row r="236" spans="2:112" x14ac:dyDescent="0.25">
      <c r="F236" s="16"/>
      <c r="G236" s="17"/>
      <c r="BL236" s="3"/>
      <c r="BM236" s="70"/>
      <c r="BN236" s="70"/>
      <c r="BO236" s="70"/>
      <c r="BP236" s="70"/>
      <c r="BQ236" s="70"/>
      <c r="BR236" s="70"/>
      <c r="BS236" s="70"/>
      <c r="BT236" s="70"/>
      <c r="BU236" s="70"/>
      <c r="BV236" s="70"/>
      <c r="BW236" s="70"/>
      <c r="BX236" s="70"/>
      <c r="BY236" s="70"/>
      <c r="BZ236" s="70"/>
      <c r="CA236" s="70"/>
      <c r="CB236" s="70"/>
      <c r="CC236" s="70"/>
      <c r="CD236" s="70"/>
      <c r="CE236" s="70"/>
      <c r="CF236" s="70"/>
      <c r="CG236" s="70"/>
      <c r="CH236" s="70"/>
      <c r="CI236" s="70"/>
      <c r="CJ236" s="70"/>
      <c r="CK236" s="70"/>
      <c r="CL236" s="70"/>
      <c r="CM236" s="70"/>
      <c r="CN236" s="70"/>
      <c r="CO236" s="70"/>
      <c r="CP236" s="70"/>
      <c r="CQ236" s="70"/>
      <c r="CR236" s="70"/>
      <c r="CS236" s="70"/>
      <c r="CT236" s="70"/>
      <c r="CU236" s="70"/>
      <c r="CV236" s="70"/>
      <c r="CW236" s="70"/>
      <c r="CX236" s="70"/>
      <c r="CY236" s="70"/>
      <c r="CZ236" s="70"/>
      <c r="DA236" s="70"/>
      <c r="DB236" s="70"/>
      <c r="DC236" s="70"/>
      <c r="DD236" s="70"/>
      <c r="DE236" s="70"/>
      <c r="DF236" s="70"/>
      <c r="DG236" s="70"/>
      <c r="DH236" s="70"/>
    </row>
    <row r="237" spans="2:112" x14ac:dyDescent="0.25">
      <c r="F237" s="16"/>
      <c r="G237" s="17"/>
      <c r="BL237" s="3"/>
      <c r="BM237" s="70"/>
      <c r="BN237" s="70"/>
      <c r="BO237" s="70"/>
      <c r="BP237" s="70"/>
      <c r="BQ237" s="70"/>
      <c r="BR237" s="70"/>
      <c r="BS237" s="70"/>
      <c r="BT237" s="70"/>
      <c r="BU237" s="70"/>
      <c r="BV237" s="70"/>
      <c r="BW237" s="70"/>
      <c r="BX237" s="70"/>
      <c r="BY237" s="70"/>
      <c r="BZ237" s="70"/>
      <c r="CA237" s="70"/>
      <c r="CB237" s="70"/>
      <c r="CC237" s="70"/>
      <c r="CD237" s="70"/>
      <c r="CE237" s="70"/>
      <c r="CF237" s="70"/>
      <c r="CG237" s="70"/>
      <c r="CH237" s="70"/>
      <c r="CI237" s="70"/>
      <c r="CJ237" s="70"/>
      <c r="CK237" s="70"/>
      <c r="CL237" s="70"/>
      <c r="CM237" s="70"/>
      <c r="CN237" s="70"/>
      <c r="CO237" s="70"/>
      <c r="CP237" s="70"/>
      <c r="CQ237" s="70"/>
      <c r="CR237" s="70"/>
      <c r="CS237" s="70"/>
      <c r="CT237" s="70"/>
      <c r="CU237" s="70"/>
      <c r="CV237" s="70"/>
      <c r="CW237" s="70"/>
      <c r="CX237" s="70"/>
      <c r="CY237" s="70"/>
      <c r="CZ237" s="70"/>
      <c r="DA237" s="70"/>
      <c r="DB237" s="70"/>
      <c r="DC237" s="70"/>
      <c r="DD237" s="70"/>
      <c r="DE237" s="70"/>
      <c r="DF237" s="70"/>
      <c r="DG237" s="70"/>
      <c r="DH237" s="70"/>
    </row>
    <row r="238" spans="2:112" x14ac:dyDescent="0.25">
      <c r="F238" s="16"/>
      <c r="G238" s="17"/>
      <c r="BL238" s="3"/>
      <c r="BM238" s="70"/>
      <c r="BN238" s="70"/>
      <c r="BO238" s="70"/>
      <c r="BP238" s="70"/>
      <c r="BQ238" s="70"/>
      <c r="BR238" s="70"/>
      <c r="BS238" s="70"/>
      <c r="BT238" s="70"/>
      <c r="BU238" s="70"/>
      <c r="BV238" s="70"/>
      <c r="BW238" s="70"/>
      <c r="BX238" s="70"/>
      <c r="BY238" s="70"/>
      <c r="BZ238" s="70"/>
      <c r="CA238" s="70"/>
      <c r="CB238" s="70"/>
      <c r="CC238" s="70"/>
      <c r="CD238" s="70"/>
      <c r="CE238" s="70"/>
      <c r="CF238" s="70"/>
      <c r="CG238" s="70"/>
      <c r="CH238" s="70"/>
      <c r="CI238" s="70"/>
      <c r="CJ238" s="70"/>
      <c r="CK238" s="70"/>
      <c r="CL238" s="70"/>
      <c r="CM238" s="70"/>
      <c r="CN238" s="70"/>
      <c r="CO238" s="70"/>
      <c r="CP238" s="70"/>
      <c r="CQ238" s="70"/>
      <c r="CR238" s="70"/>
      <c r="CS238" s="70"/>
      <c r="CT238" s="70"/>
      <c r="CU238" s="70"/>
      <c r="CV238" s="70"/>
      <c r="CW238" s="70"/>
      <c r="CX238" s="70"/>
      <c r="CY238" s="70"/>
      <c r="CZ238" s="70"/>
      <c r="DA238" s="70"/>
      <c r="DB238" s="70"/>
      <c r="DC238" s="70"/>
      <c r="DD238" s="70"/>
      <c r="DE238" s="70"/>
      <c r="DF238" s="70"/>
      <c r="DG238" s="70"/>
      <c r="DH238" s="70"/>
    </row>
    <row r="239" spans="2:112" x14ac:dyDescent="0.25">
      <c r="F239" s="16"/>
      <c r="G239" s="17"/>
      <c r="BL239" s="3"/>
      <c r="BM239" s="70"/>
      <c r="BN239" s="70"/>
      <c r="BO239" s="70"/>
      <c r="BP239" s="70"/>
      <c r="BQ239" s="70"/>
      <c r="BR239" s="70"/>
      <c r="BS239" s="70"/>
      <c r="BT239" s="70"/>
      <c r="BU239" s="70"/>
      <c r="BV239" s="70"/>
      <c r="BW239" s="70"/>
      <c r="BX239" s="70"/>
      <c r="BY239" s="70"/>
      <c r="BZ239" s="70"/>
      <c r="CA239" s="70"/>
      <c r="CB239" s="70"/>
      <c r="CC239" s="70"/>
      <c r="CD239" s="70"/>
      <c r="CE239" s="70"/>
      <c r="CF239" s="70"/>
      <c r="CG239" s="70"/>
      <c r="CH239" s="70"/>
      <c r="CI239" s="70"/>
      <c r="CJ239" s="70"/>
      <c r="CK239" s="70"/>
      <c r="CL239" s="70"/>
      <c r="CM239" s="70"/>
      <c r="CN239" s="70"/>
      <c r="CO239" s="70"/>
      <c r="CP239" s="70"/>
      <c r="CQ239" s="70"/>
      <c r="CR239" s="70"/>
      <c r="CS239" s="70"/>
      <c r="CT239" s="70"/>
      <c r="CU239" s="70"/>
      <c r="CV239" s="70"/>
      <c r="CW239" s="70"/>
      <c r="CX239" s="70"/>
      <c r="CY239" s="70"/>
      <c r="CZ239" s="70"/>
      <c r="DA239" s="70"/>
      <c r="DB239" s="70"/>
      <c r="DC239" s="70"/>
      <c r="DD239" s="70"/>
      <c r="DE239" s="70"/>
      <c r="DF239" s="70"/>
      <c r="DG239" s="70"/>
      <c r="DH239" s="70"/>
    </row>
    <row r="240" spans="2:112" x14ac:dyDescent="0.25">
      <c r="F240" s="16"/>
      <c r="G240" s="17"/>
      <c r="BL240" s="3"/>
      <c r="BM240" s="70"/>
      <c r="BN240" s="70"/>
      <c r="BO240" s="70"/>
      <c r="BP240" s="70"/>
      <c r="BQ240" s="70"/>
      <c r="BR240" s="70"/>
      <c r="BS240" s="70"/>
      <c r="BT240" s="70"/>
      <c r="BU240" s="70"/>
      <c r="BV240" s="70"/>
      <c r="BW240" s="70"/>
      <c r="BX240" s="70"/>
      <c r="BY240" s="70"/>
      <c r="BZ240" s="70"/>
      <c r="CA240" s="70"/>
      <c r="CB240" s="70"/>
      <c r="CC240" s="70"/>
      <c r="CD240" s="70"/>
      <c r="CE240" s="70"/>
      <c r="CF240" s="70"/>
      <c r="CG240" s="70"/>
      <c r="CH240" s="70"/>
      <c r="CI240" s="70"/>
      <c r="CJ240" s="70"/>
      <c r="CK240" s="70"/>
      <c r="CL240" s="70"/>
      <c r="CM240" s="70"/>
      <c r="CN240" s="70"/>
      <c r="CO240" s="70"/>
      <c r="CP240" s="70"/>
      <c r="CQ240" s="70"/>
      <c r="CR240" s="70"/>
      <c r="CS240" s="70"/>
      <c r="CT240" s="70"/>
      <c r="CU240" s="70"/>
      <c r="CV240" s="70"/>
      <c r="CW240" s="70"/>
      <c r="CX240" s="70"/>
      <c r="CY240" s="70"/>
      <c r="CZ240" s="70"/>
      <c r="DA240" s="70"/>
      <c r="DB240" s="70"/>
      <c r="DC240" s="70"/>
      <c r="DD240" s="70"/>
      <c r="DE240" s="70"/>
      <c r="DF240" s="70"/>
      <c r="DG240" s="70"/>
      <c r="DH240" s="70"/>
    </row>
    <row r="241" spans="6:112" x14ac:dyDescent="0.25">
      <c r="F241" s="16"/>
      <c r="G241" s="17"/>
      <c r="BL241" s="3"/>
      <c r="BM241" s="70"/>
      <c r="BN241" s="70"/>
      <c r="BO241" s="70"/>
      <c r="BP241" s="70"/>
      <c r="BQ241" s="70"/>
      <c r="BR241" s="70"/>
      <c r="BS241" s="70"/>
      <c r="BT241" s="70"/>
      <c r="BU241" s="70"/>
      <c r="BV241" s="70"/>
      <c r="BW241" s="70"/>
      <c r="BX241" s="70"/>
      <c r="BY241" s="70"/>
      <c r="BZ241" s="70"/>
      <c r="CA241" s="70"/>
      <c r="CB241" s="70"/>
      <c r="CC241" s="70"/>
      <c r="CD241" s="70"/>
      <c r="CE241" s="70"/>
      <c r="CF241" s="70"/>
      <c r="CG241" s="70"/>
      <c r="CH241" s="70"/>
      <c r="CI241" s="70"/>
      <c r="CJ241" s="70"/>
      <c r="CK241" s="70"/>
      <c r="CL241" s="70"/>
      <c r="CM241" s="70"/>
      <c r="CN241" s="70"/>
      <c r="CO241" s="70"/>
      <c r="CP241" s="70"/>
      <c r="CQ241" s="70"/>
      <c r="CR241" s="70"/>
      <c r="CS241" s="70"/>
      <c r="CT241" s="70"/>
      <c r="CU241" s="70"/>
      <c r="CV241" s="70"/>
      <c r="CW241" s="70"/>
      <c r="CX241" s="70"/>
      <c r="CY241" s="70"/>
      <c r="CZ241" s="70"/>
      <c r="DA241" s="70"/>
      <c r="DB241" s="70"/>
      <c r="DC241" s="70"/>
      <c r="DD241" s="70"/>
      <c r="DE241" s="70"/>
      <c r="DF241" s="70"/>
      <c r="DG241" s="70"/>
      <c r="DH241" s="70"/>
    </row>
    <row r="242" spans="6:112" x14ac:dyDescent="0.25">
      <c r="F242" s="16"/>
      <c r="G242" s="17"/>
      <c r="BL242" s="3"/>
      <c r="BM242" s="70"/>
      <c r="BN242" s="70"/>
      <c r="BO242" s="70"/>
      <c r="BP242" s="70"/>
      <c r="BQ242" s="70"/>
      <c r="BR242" s="70"/>
      <c r="BS242" s="70"/>
      <c r="BT242" s="70"/>
      <c r="BU242" s="70"/>
      <c r="BV242" s="70"/>
      <c r="BW242" s="70"/>
      <c r="BX242" s="70"/>
      <c r="BY242" s="70"/>
      <c r="BZ242" s="70"/>
      <c r="CA242" s="70"/>
      <c r="CB242" s="70"/>
      <c r="CC242" s="70"/>
      <c r="CD242" s="70"/>
      <c r="CE242" s="70"/>
      <c r="CF242" s="70"/>
      <c r="CG242" s="70"/>
      <c r="CH242" s="70"/>
      <c r="CI242" s="70"/>
      <c r="CJ242" s="70"/>
      <c r="CK242" s="70"/>
      <c r="CL242" s="70"/>
      <c r="CM242" s="70"/>
      <c r="CN242" s="70"/>
      <c r="CO242" s="70"/>
      <c r="CP242" s="70"/>
      <c r="CQ242" s="70"/>
      <c r="CR242" s="70"/>
      <c r="CS242" s="70"/>
      <c r="CT242" s="70"/>
      <c r="CU242" s="70"/>
      <c r="CV242" s="70"/>
      <c r="CW242" s="70"/>
      <c r="CX242" s="70"/>
      <c r="CY242" s="70"/>
      <c r="CZ242" s="70"/>
      <c r="DA242" s="70"/>
      <c r="DB242" s="70"/>
      <c r="DC242" s="70"/>
      <c r="DD242" s="70"/>
      <c r="DE242" s="70"/>
      <c r="DF242" s="70"/>
      <c r="DG242" s="70"/>
      <c r="DH242" s="70"/>
    </row>
    <row r="243" spans="6:112" x14ac:dyDescent="0.25">
      <c r="F243" s="16"/>
      <c r="G243" s="17"/>
      <c r="BL243" s="3"/>
    </row>
    <row r="244" spans="6:112" x14ac:dyDescent="0.25">
      <c r="F244" s="16"/>
      <c r="G244" s="17"/>
      <c r="BL244" s="3"/>
    </row>
    <row r="245" spans="6:112" x14ac:dyDescent="0.25">
      <c r="F245" s="16"/>
      <c r="G245" s="17"/>
    </row>
    <row r="246" spans="6:112" x14ac:dyDescent="0.25">
      <c r="F246" s="16"/>
      <c r="G246" s="17"/>
      <c r="BL246">
        <v>2</v>
      </c>
      <c r="BM246">
        <v>3</v>
      </c>
      <c r="BN246">
        <v>4</v>
      </c>
      <c r="BO246">
        <v>5</v>
      </c>
      <c r="BP246">
        <v>6</v>
      </c>
      <c r="BQ246">
        <v>7</v>
      </c>
      <c r="BR246">
        <v>8</v>
      </c>
      <c r="BS246">
        <v>9</v>
      </c>
      <c r="BT246">
        <v>10</v>
      </c>
      <c r="BU246">
        <v>11</v>
      </c>
      <c r="BV246">
        <v>12</v>
      </c>
      <c r="BW246">
        <v>13</v>
      </c>
      <c r="BX246">
        <v>14</v>
      </c>
      <c r="BY246">
        <v>15</v>
      </c>
      <c r="BZ246">
        <v>16</v>
      </c>
      <c r="CA246">
        <v>17</v>
      </c>
      <c r="CB246">
        <v>18</v>
      </c>
      <c r="CC246">
        <v>19</v>
      </c>
      <c r="CD246">
        <v>20</v>
      </c>
      <c r="CE246">
        <v>21</v>
      </c>
      <c r="CF246">
        <v>22</v>
      </c>
      <c r="CG246">
        <v>23</v>
      </c>
      <c r="CH246">
        <v>24</v>
      </c>
      <c r="CI246">
        <v>25</v>
      </c>
      <c r="CJ246">
        <v>26</v>
      </c>
      <c r="CK246">
        <v>27</v>
      </c>
      <c r="CL246">
        <v>28</v>
      </c>
      <c r="CM246">
        <v>29</v>
      </c>
      <c r="CN246">
        <v>30</v>
      </c>
      <c r="CO246">
        <v>31</v>
      </c>
      <c r="CP246">
        <v>32</v>
      </c>
      <c r="CQ246">
        <v>33</v>
      </c>
      <c r="CR246">
        <v>34</v>
      </c>
      <c r="CS246">
        <v>35</v>
      </c>
      <c r="CT246">
        <v>36</v>
      </c>
      <c r="CU246">
        <v>37</v>
      </c>
      <c r="CV246">
        <v>38</v>
      </c>
      <c r="CW246">
        <v>39</v>
      </c>
      <c r="CX246">
        <v>40</v>
      </c>
      <c r="CY246">
        <v>41</v>
      </c>
      <c r="CZ246">
        <v>42</v>
      </c>
      <c r="DA246">
        <v>43</v>
      </c>
      <c r="DB246">
        <v>44</v>
      </c>
      <c r="DC246">
        <v>45</v>
      </c>
      <c r="DD246">
        <v>46</v>
      </c>
      <c r="DE246">
        <v>47</v>
      </c>
      <c r="DF246">
        <v>48</v>
      </c>
      <c r="DG246">
        <v>49</v>
      </c>
      <c r="DH246">
        <v>50</v>
      </c>
    </row>
    <row r="247" spans="6:112" x14ac:dyDescent="0.25">
      <c r="F247" s="16"/>
      <c r="G247" s="17"/>
    </row>
    <row r="248" spans="6:112" x14ac:dyDescent="0.25">
      <c r="F248" s="16"/>
      <c r="G248" s="17"/>
      <c r="DA248">
        <v>-3.8842372762125748</v>
      </c>
      <c r="DC248">
        <v>-0.48003123778762968</v>
      </c>
    </row>
    <row r="249" spans="6:112" x14ac:dyDescent="0.25">
      <c r="F249" s="16"/>
      <c r="G249" s="17"/>
    </row>
    <row r="250" spans="6:112" x14ac:dyDescent="0.25">
      <c r="F250" s="16"/>
      <c r="G250" s="17"/>
    </row>
    <row r="251" spans="6:112" x14ac:dyDescent="0.25">
      <c r="F251" s="16"/>
      <c r="G251" s="17"/>
    </row>
    <row r="252" spans="6:112" x14ac:dyDescent="0.25">
      <c r="F252" s="16"/>
      <c r="G252" s="17"/>
    </row>
  </sheetData>
  <phoneticPr fontId="48" type="noConversion"/>
  <dataValidations disablePrompts="1" count="1">
    <dataValidation type="list" allowBlank="1" showInputMessage="1" showErrorMessage="1" sqref="F206" xr:uid="{0B7B474D-6983-4F4A-B248-AF0D1A225263}">
      <formula1>$C$124:$C$135</formula1>
    </dataValidation>
  </dataValidations>
  <hyperlinks>
    <hyperlink ref="BF4" r:id="rId1" xr:uid="{00000000-0004-0000-0000-000000000000}"/>
    <hyperlink ref="B228" r:id="rId2" xr:uid="{00000000-0004-0000-0000-000003000000}"/>
    <hyperlink ref="B227" r:id="rId3" xr:uid="{00000000-0004-0000-0000-000002000000}"/>
    <hyperlink ref="B226" r:id="rId4" display="Gasto Primarop" xr:uid="{00000000-0004-0000-0000-000001000000}"/>
  </hyperlinks>
  <pageMargins left="0.7" right="0.7" top="0.75" bottom="0.75" header="0.3" footer="0.3"/>
  <pageSetup orientation="portrait" r:id="rId5"/>
  <drawing r:id="rId6"/>
  <legacyDrawing r:id="rId7"/>
  <tableParts count="3">
    <tablePart r:id="rId8"/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B3:K27"/>
  <sheetViews>
    <sheetView showGridLines="0" topLeftCell="A27" zoomScale="115" zoomScaleNormal="115" workbookViewId="0"/>
  </sheetViews>
  <sheetFormatPr baseColWidth="10" defaultColWidth="10.81640625" defaultRowHeight="14.5" x14ac:dyDescent="0.35"/>
  <cols>
    <col min="1" max="1" width="10.81640625" style="21"/>
    <col min="2" max="2" width="1.1796875" style="21" customWidth="1"/>
    <col min="3" max="10" width="10.81640625" style="21"/>
    <col min="11" max="11" width="1.81640625" style="21" customWidth="1"/>
    <col min="12" max="16384" width="10.81640625" style="21"/>
  </cols>
  <sheetData>
    <row r="3" spans="2:11" ht="4.5" customHeight="1" x14ac:dyDescent="0.35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2:11" ht="23.5" x14ac:dyDescent="0.35">
      <c r="B4" s="22"/>
      <c r="C4" s="145"/>
      <c r="D4" s="145"/>
      <c r="E4" s="145"/>
      <c r="F4" s="145"/>
      <c r="G4" s="145"/>
      <c r="H4" s="145"/>
      <c r="I4" s="145"/>
      <c r="J4" s="145"/>
      <c r="K4" s="22"/>
    </row>
    <row r="5" spans="2:11" ht="23.5" x14ac:dyDescent="0.35">
      <c r="B5" s="22"/>
      <c r="C5" s="145"/>
      <c r="D5" s="145"/>
      <c r="E5" s="145"/>
      <c r="F5" s="145"/>
      <c r="G5" s="145"/>
      <c r="H5" s="145"/>
      <c r="I5" s="145"/>
      <c r="J5" s="145"/>
      <c r="K5" s="22"/>
    </row>
    <row r="6" spans="2:11" ht="23.5" x14ac:dyDescent="0.35">
      <c r="B6" s="22"/>
      <c r="C6" s="146"/>
      <c r="D6" s="146"/>
      <c r="E6" s="146"/>
      <c r="F6" s="146"/>
      <c r="G6" s="146"/>
      <c r="H6" s="146"/>
      <c r="I6" s="145"/>
      <c r="J6" s="145"/>
      <c r="K6" s="22"/>
    </row>
    <row r="7" spans="2:11" ht="23.5" x14ac:dyDescent="0.35">
      <c r="B7" s="22"/>
      <c r="C7" s="146"/>
      <c r="D7" s="146"/>
      <c r="E7" s="146"/>
      <c r="F7" s="146"/>
      <c r="G7" s="146"/>
      <c r="H7" s="146"/>
      <c r="I7" s="145"/>
      <c r="J7" s="145"/>
      <c r="K7" s="22"/>
    </row>
    <row r="8" spans="2:11" ht="23.5" x14ac:dyDescent="0.35">
      <c r="B8" s="22"/>
      <c r="C8" s="146"/>
      <c r="D8" s="146"/>
      <c r="E8" s="146"/>
      <c r="F8" s="146"/>
      <c r="G8" s="146"/>
      <c r="H8" s="146"/>
      <c r="I8" s="145"/>
      <c r="J8" s="145"/>
      <c r="K8" s="22"/>
    </row>
    <row r="9" spans="2:11" ht="23.5" x14ac:dyDescent="0.35">
      <c r="B9" s="22"/>
      <c r="C9" s="146"/>
      <c r="D9" s="146"/>
      <c r="E9" s="146"/>
      <c r="F9" s="146"/>
      <c r="G9" s="146"/>
      <c r="H9" s="146"/>
      <c r="I9" s="145"/>
      <c r="J9" s="145"/>
      <c r="K9" s="22"/>
    </row>
    <row r="10" spans="2:11" ht="23.5" x14ac:dyDescent="0.35">
      <c r="B10" s="22"/>
      <c r="C10" s="146"/>
      <c r="D10" s="146"/>
      <c r="E10" s="146"/>
      <c r="F10" s="146"/>
      <c r="G10" s="146"/>
      <c r="H10" s="146"/>
      <c r="I10" s="145"/>
      <c r="J10" s="145"/>
      <c r="K10" s="22"/>
    </row>
    <row r="11" spans="2:11" ht="23.5" x14ac:dyDescent="0.35">
      <c r="B11" s="22"/>
      <c r="C11" s="146"/>
      <c r="D11" s="146"/>
      <c r="E11" s="146"/>
      <c r="F11" s="146"/>
      <c r="G11" s="146"/>
      <c r="H11" s="146"/>
      <c r="I11" s="145"/>
      <c r="J11" s="145"/>
      <c r="K11" s="22"/>
    </row>
    <row r="12" spans="2:11" ht="23.5" x14ac:dyDescent="0.35">
      <c r="B12" s="22"/>
      <c r="C12" s="145"/>
      <c r="D12" s="145"/>
      <c r="E12" s="145"/>
      <c r="F12" s="145"/>
      <c r="G12" s="145"/>
      <c r="H12" s="145"/>
      <c r="I12" s="145"/>
      <c r="J12" s="145"/>
      <c r="K12" s="22"/>
    </row>
    <row r="13" spans="2:11" ht="23.5" x14ac:dyDescent="0.35">
      <c r="B13" s="22"/>
      <c r="C13" s="145"/>
      <c r="D13" s="145"/>
      <c r="E13" s="145"/>
      <c r="F13" s="145"/>
      <c r="G13" s="145"/>
      <c r="H13" s="145"/>
      <c r="I13" s="145"/>
      <c r="J13" s="145"/>
      <c r="K13" s="22"/>
    </row>
    <row r="14" spans="2:11" ht="23.5" x14ac:dyDescent="0.35">
      <c r="B14" s="22"/>
      <c r="C14" s="145"/>
      <c r="D14" s="146"/>
      <c r="E14" s="145"/>
      <c r="F14" s="145"/>
      <c r="G14" s="145"/>
      <c r="H14" s="145"/>
      <c r="I14" s="145"/>
      <c r="J14" s="145"/>
      <c r="K14" s="22"/>
    </row>
    <row r="15" spans="2:11" ht="18.75" customHeight="1" x14ac:dyDescent="0.35">
      <c r="B15" s="22"/>
      <c r="C15" s="145"/>
      <c r="D15" s="146"/>
      <c r="E15" s="145"/>
      <c r="F15" s="145"/>
      <c r="G15" s="145"/>
      <c r="H15" s="145"/>
      <c r="I15" s="145"/>
      <c r="J15" s="145"/>
      <c r="K15" s="22"/>
    </row>
    <row r="16" spans="2:11" ht="23.5" x14ac:dyDescent="0.35">
      <c r="B16" s="22"/>
      <c r="C16" s="145"/>
      <c r="D16" s="220"/>
      <c r="E16" s="220"/>
      <c r="F16" s="220"/>
      <c r="G16" s="220"/>
      <c r="H16" s="220"/>
      <c r="I16" s="220"/>
      <c r="J16" s="145"/>
      <c r="K16" s="22"/>
    </row>
    <row r="17" spans="2:11" ht="23.5" x14ac:dyDescent="0.35">
      <c r="B17" s="22"/>
      <c r="C17" s="145"/>
      <c r="D17" s="146"/>
      <c r="E17" s="145"/>
      <c r="F17" s="145"/>
      <c r="G17" s="145"/>
      <c r="H17" s="145"/>
      <c r="I17" s="145"/>
      <c r="J17" s="145"/>
      <c r="K17" s="22"/>
    </row>
    <row r="18" spans="2:11" ht="23.5" x14ac:dyDescent="0.35">
      <c r="B18" s="22"/>
      <c r="C18" s="145"/>
      <c r="D18" s="145"/>
      <c r="E18" s="145"/>
      <c r="F18" s="145"/>
      <c r="G18" s="145"/>
      <c r="H18" s="145"/>
      <c r="I18" s="145"/>
      <c r="J18" s="145"/>
      <c r="K18" s="22"/>
    </row>
    <row r="19" spans="2:11" ht="23.5" x14ac:dyDescent="0.35">
      <c r="B19" s="22"/>
      <c r="C19" s="145"/>
      <c r="D19" s="145"/>
      <c r="E19" s="145"/>
      <c r="F19" s="145"/>
      <c r="G19" s="145"/>
      <c r="H19" s="145"/>
      <c r="I19" s="145"/>
      <c r="J19" s="145"/>
      <c r="K19" s="22"/>
    </row>
    <row r="20" spans="2:11" ht="23.5" x14ac:dyDescent="0.35">
      <c r="B20" s="22"/>
      <c r="C20" s="145"/>
      <c r="D20" s="145"/>
      <c r="E20" s="145"/>
      <c r="F20" s="145"/>
      <c r="G20" s="145"/>
      <c r="H20" s="145"/>
      <c r="I20" s="145"/>
      <c r="J20" s="145"/>
      <c r="K20" s="22"/>
    </row>
    <row r="21" spans="2:11" ht="23.5" x14ac:dyDescent="0.35">
      <c r="B21" s="22"/>
      <c r="C21" s="145"/>
      <c r="D21" s="145"/>
      <c r="E21" s="145"/>
      <c r="F21" s="145"/>
      <c r="G21" s="145"/>
      <c r="H21" s="145"/>
      <c r="I21" s="145"/>
      <c r="J21" s="145"/>
      <c r="K21" s="22"/>
    </row>
    <row r="22" spans="2:11" ht="23.5" x14ac:dyDescent="0.35">
      <c r="B22" s="22"/>
      <c r="C22" s="145"/>
      <c r="D22" s="145"/>
      <c r="E22" s="145"/>
      <c r="F22" s="145"/>
      <c r="G22" s="145"/>
      <c r="H22" s="145"/>
      <c r="I22" s="145"/>
      <c r="J22" s="145"/>
      <c r="K22" s="22"/>
    </row>
    <row r="23" spans="2:11" ht="23.5" x14ac:dyDescent="0.35">
      <c r="B23" s="22"/>
      <c r="C23" s="145"/>
      <c r="D23" s="145"/>
      <c r="E23" s="145"/>
      <c r="F23" s="145"/>
      <c r="G23" s="145"/>
      <c r="H23" s="145"/>
      <c r="I23" s="145"/>
      <c r="J23" s="145"/>
      <c r="K23" s="22"/>
    </row>
    <row r="24" spans="2:11" ht="23.5" x14ac:dyDescent="0.35">
      <c r="B24" s="22"/>
      <c r="C24" s="145"/>
      <c r="D24" s="145"/>
      <c r="E24" s="145"/>
      <c r="F24" s="145"/>
      <c r="G24" s="145"/>
      <c r="H24" s="145"/>
      <c r="I24" s="145"/>
      <c r="J24" s="145"/>
      <c r="K24" s="22"/>
    </row>
    <row r="25" spans="2:11" ht="23.5" x14ac:dyDescent="0.35">
      <c r="B25" s="22"/>
      <c r="C25" s="145"/>
      <c r="D25" s="145"/>
      <c r="E25" s="145"/>
      <c r="F25" s="145"/>
      <c r="G25" s="145"/>
      <c r="H25" s="145"/>
      <c r="I25" s="145"/>
      <c r="J25" s="145"/>
      <c r="K25" s="22"/>
    </row>
    <row r="26" spans="2:11" ht="23.5" x14ac:dyDescent="0.35">
      <c r="B26" s="22"/>
      <c r="C26" s="145"/>
      <c r="D26" s="145"/>
      <c r="E26" s="145"/>
      <c r="F26" s="145"/>
      <c r="G26" s="145"/>
      <c r="H26" s="145"/>
      <c r="I26" s="145"/>
      <c r="J26" s="145"/>
      <c r="K26" s="22"/>
    </row>
    <row r="27" spans="2:11" ht="8.25" customHeight="1" x14ac:dyDescent="0.35">
      <c r="B27" s="22"/>
      <c r="C27" s="22"/>
      <c r="D27" s="22"/>
      <c r="E27" s="22"/>
      <c r="F27" s="22"/>
      <c r="G27" s="22"/>
      <c r="H27" s="22"/>
      <c r="I27" s="22"/>
      <c r="J27" s="22"/>
      <c r="K27" s="22"/>
    </row>
  </sheetData>
  <mergeCells count="1">
    <mergeCell ref="D16:I16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N42"/>
  <sheetViews>
    <sheetView showGridLines="0" zoomScale="85" zoomScaleNormal="85" workbookViewId="0">
      <selection activeCell="M7" sqref="M7"/>
    </sheetView>
  </sheetViews>
  <sheetFormatPr baseColWidth="10" defaultColWidth="10.81640625" defaultRowHeight="12.5" x14ac:dyDescent="0.25"/>
  <cols>
    <col min="1" max="1" width="3.453125" style="85" customWidth="1"/>
    <col min="2" max="5" width="10.81640625" style="85"/>
    <col min="6" max="6" width="26" style="85" customWidth="1"/>
    <col min="7" max="13" width="10.81640625" style="85"/>
    <col min="14" max="14" width="10.81640625" style="85" customWidth="1"/>
    <col min="15" max="16384" width="10.81640625" style="85"/>
  </cols>
  <sheetData>
    <row r="1" spans="1:14" ht="14.5" x14ac:dyDescent="0.35">
      <c r="A1" s="46"/>
    </row>
    <row r="2" spans="1:14" ht="21" x14ac:dyDescent="0.25">
      <c r="B2" s="53" t="s">
        <v>333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ht="21" x14ac:dyDescent="0.25">
      <c r="B3" s="53" t="s">
        <v>246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4"/>
      <c r="N3" s="55" t="s">
        <v>703</v>
      </c>
    </row>
    <row r="4" spans="1:14" ht="21" x14ac:dyDescent="0.25">
      <c r="B4" s="53" t="s">
        <v>295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13" spans="1:14" x14ac:dyDescent="0.25">
      <c r="D13" s="221" t="s">
        <v>474</v>
      </c>
      <c r="E13" s="221"/>
      <c r="F13" s="221"/>
      <c r="G13" s="221"/>
      <c r="H13" s="221"/>
      <c r="I13" s="221"/>
      <c r="J13" s="221"/>
      <c r="K13" s="221"/>
      <c r="L13" s="221"/>
      <c r="M13" s="221"/>
    </row>
    <row r="14" spans="1:14" x14ac:dyDescent="0.25">
      <c r="D14" s="221"/>
      <c r="E14" s="221"/>
      <c r="F14" s="221"/>
      <c r="G14" s="221"/>
      <c r="H14" s="221"/>
      <c r="I14" s="221"/>
      <c r="J14" s="221"/>
      <c r="K14" s="221"/>
      <c r="L14" s="221"/>
      <c r="M14" s="221"/>
    </row>
    <row r="15" spans="1:14" ht="17.5" x14ac:dyDescent="0.35">
      <c r="D15" s="222" t="s">
        <v>303</v>
      </c>
      <c r="E15" s="222"/>
      <c r="F15" s="222"/>
      <c r="G15" s="222"/>
      <c r="H15" s="222"/>
      <c r="I15" s="222"/>
      <c r="J15" s="222"/>
      <c r="K15" s="222"/>
      <c r="L15" s="222"/>
      <c r="M15" s="222"/>
    </row>
    <row r="17" spans="2:14" ht="14" x14ac:dyDescent="0.3"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7"/>
      <c r="M17" s="89" t="s">
        <v>343</v>
      </c>
      <c r="N17" s="90" t="s">
        <v>695</v>
      </c>
    </row>
    <row r="18" spans="2:14" x14ac:dyDescent="0.25">
      <c r="L18" s="88"/>
    </row>
    <row r="19" spans="2:14" ht="17.5" x14ac:dyDescent="0.35">
      <c r="C19" s="232" t="s">
        <v>340</v>
      </c>
      <c r="D19" s="232"/>
      <c r="E19" s="232"/>
      <c r="F19" s="232"/>
      <c r="G19" s="232"/>
      <c r="H19" s="232"/>
      <c r="I19" s="232"/>
      <c r="L19" s="88"/>
    </row>
    <row r="20" spans="2:14" ht="17.5" x14ac:dyDescent="0.35">
      <c r="C20" s="92" t="s">
        <v>367</v>
      </c>
      <c r="L20" s="88"/>
    </row>
    <row r="21" spans="2:14" ht="17.5" x14ac:dyDescent="0.35">
      <c r="C21" s="92" t="s">
        <v>368</v>
      </c>
      <c r="L21" s="88"/>
    </row>
    <row r="22" spans="2:14" ht="17.5" x14ac:dyDescent="0.35">
      <c r="C22" s="92" t="s">
        <v>369</v>
      </c>
      <c r="L22" s="88"/>
    </row>
    <row r="23" spans="2:14" ht="17.5" x14ac:dyDescent="0.35">
      <c r="C23" s="93"/>
      <c r="L23" s="88"/>
    </row>
    <row r="24" spans="2:14" ht="17.5" x14ac:dyDescent="0.35">
      <c r="C24" s="91" t="s">
        <v>342</v>
      </c>
      <c r="L24" s="88"/>
    </row>
    <row r="25" spans="2:14" ht="17.5" x14ac:dyDescent="0.35">
      <c r="C25" s="233" t="s">
        <v>344</v>
      </c>
      <c r="D25" s="233"/>
      <c r="E25" s="233"/>
      <c r="F25" s="233"/>
      <c r="G25" s="233"/>
      <c r="H25" s="233"/>
      <c r="I25" s="233"/>
      <c r="L25" s="88"/>
    </row>
    <row r="26" spans="2:14" ht="17.5" x14ac:dyDescent="0.35">
      <c r="C26" s="233" t="s">
        <v>345</v>
      </c>
      <c r="D26" s="233"/>
      <c r="E26" s="233"/>
      <c r="F26" s="233"/>
      <c r="G26" s="233"/>
      <c r="H26" s="233"/>
      <c r="I26" s="233"/>
      <c r="L26" s="88"/>
    </row>
    <row r="27" spans="2:14" ht="17.5" x14ac:dyDescent="0.35">
      <c r="C27" s="233" t="s">
        <v>346</v>
      </c>
      <c r="D27" s="233"/>
      <c r="E27" s="233"/>
      <c r="F27" s="233"/>
      <c r="G27" s="233"/>
      <c r="H27" s="233"/>
      <c r="I27" s="233"/>
      <c r="L27" s="88"/>
    </row>
    <row r="28" spans="2:14" ht="17.5" x14ac:dyDescent="0.35">
      <c r="C28" s="93"/>
      <c r="L28" s="88"/>
    </row>
    <row r="29" spans="2:14" ht="17.5" x14ac:dyDescent="0.35">
      <c r="C29" s="234" t="s">
        <v>336</v>
      </c>
      <c r="D29" s="234"/>
      <c r="E29" s="234"/>
      <c r="F29" s="234"/>
      <c r="G29" s="234"/>
      <c r="H29" s="234"/>
      <c r="I29" s="234"/>
      <c r="L29" s="88"/>
    </row>
    <row r="30" spans="2:14" ht="17.5" x14ac:dyDescent="0.35">
      <c r="C30" s="92" t="s">
        <v>281</v>
      </c>
      <c r="L30" s="88"/>
    </row>
    <row r="31" spans="2:14" ht="17.5" x14ac:dyDescent="0.35">
      <c r="C31" s="92" t="s">
        <v>282</v>
      </c>
      <c r="L31" s="88"/>
    </row>
    <row r="32" spans="2:14" ht="17.5" x14ac:dyDescent="0.35">
      <c r="C32" s="92"/>
      <c r="L32" s="88"/>
    </row>
    <row r="33" spans="2:14" ht="17.5" x14ac:dyDescent="0.35">
      <c r="C33" s="91"/>
      <c r="L33" s="88"/>
    </row>
    <row r="34" spans="2:14" ht="17.5" x14ac:dyDescent="0.35">
      <c r="C34" s="234" t="s">
        <v>337</v>
      </c>
      <c r="D34" s="234"/>
      <c r="E34" s="234"/>
      <c r="F34" s="234"/>
      <c r="G34" s="234"/>
      <c r="H34" s="234"/>
      <c r="I34" s="234"/>
      <c r="L34" s="88"/>
    </row>
    <row r="35" spans="2:14" x14ac:dyDescent="0.25"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7"/>
      <c r="M35" s="86"/>
      <c r="N35" s="86"/>
    </row>
    <row r="36" spans="2:14" ht="15.5" x14ac:dyDescent="0.35">
      <c r="C36" s="100" t="s">
        <v>335</v>
      </c>
      <c r="D36" s="94"/>
      <c r="E36" s="94"/>
      <c r="F36" s="101">
        <v>44592</v>
      </c>
      <c r="L36" s="88"/>
    </row>
    <row r="38" spans="2:14" ht="14" x14ac:dyDescent="0.3">
      <c r="C38" s="158" t="s">
        <v>483</v>
      </c>
      <c r="F38" s="159" t="s">
        <v>484</v>
      </c>
    </row>
    <row r="40" spans="2:14" ht="13" customHeight="1" x14ac:dyDescent="0.25">
      <c r="B40" s="223" t="s">
        <v>696</v>
      </c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5"/>
    </row>
    <row r="41" spans="2:14" x14ac:dyDescent="0.25">
      <c r="B41" s="226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8"/>
    </row>
    <row r="42" spans="2:14" ht="46" customHeight="1" x14ac:dyDescent="0.25">
      <c r="B42" s="229"/>
      <c r="C42" s="230"/>
      <c r="D42" s="230"/>
      <c r="E42" s="230"/>
      <c r="F42" s="230"/>
      <c r="G42" s="230"/>
      <c r="H42" s="230"/>
      <c r="I42" s="230"/>
      <c r="J42" s="230"/>
      <c r="K42" s="230"/>
      <c r="L42" s="230"/>
      <c r="M42" s="230"/>
      <c r="N42" s="231"/>
    </row>
  </sheetData>
  <mergeCells count="9">
    <mergeCell ref="D13:M14"/>
    <mergeCell ref="D15:M15"/>
    <mergeCell ref="B40:N42"/>
    <mergeCell ref="C19:I19"/>
    <mergeCell ref="C25:I25"/>
    <mergeCell ref="C26:I26"/>
    <mergeCell ref="C27:I27"/>
    <mergeCell ref="C29:I29"/>
    <mergeCell ref="C34:I34"/>
  </mergeCells>
  <hyperlinks>
    <hyperlink ref="C19" location="Detalle!A1" tooltip="Detalle del Gobierno Central cifras acumuladas, base devengado" display="Detalle del Gobierno Central cifras acumuladas, base devengado" xr:uid="{00000000-0004-0000-0600-000000000000}"/>
    <hyperlink ref="C25" location="Ingresos!A1" tooltip="Ingresos del Gobierno Central, principales variables fiscales" display="Ingresos del Gobierno Central, principales variables fiscales" xr:uid="{00000000-0004-0000-0600-000001000000}"/>
    <hyperlink ref="C26" location="Gastos!A1" tooltip="Gastos del Gobierno Central, principales variables fiscales" display="Gastos del Gobierno Central, principales variables fiscales" xr:uid="{00000000-0004-0000-0600-000002000000}"/>
    <hyperlink ref="C27" location="Financiamiento!A1" tooltip="Financiamiento del Gobierno Central, principales variables fiscales" display="Financiamiento del Gobierno Central, principales variables fiscales" xr:uid="{00000000-0004-0000-0600-000003000000}"/>
    <hyperlink ref="C29" location="Indicadores!A1" tooltip="Evolución de indicadores fiscales seleccionados" display="Evolución de indicadores fiscales seleccionados" xr:uid="{00000000-0004-0000-0600-000005000000}"/>
    <hyperlink ref="C34" location="'Nota Técnica'!A1" tooltip="Nota técnica" display="Nota técnica" xr:uid="{00000000-0004-0000-0600-000006000000}"/>
    <hyperlink ref="F38" r:id="rId1" xr:uid="{1A3E2B49-FF75-4F0E-A413-99A914303B5C}"/>
  </hyperlinks>
  <pageMargins left="0.7" right="0.7" top="0.75" bottom="0.75" header="0.3" footer="0.3"/>
  <pageSetup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S78"/>
  <sheetViews>
    <sheetView showGridLines="0" tabSelected="1" topLeftCell="A5" zoomScale="85" zoomScaleNormal="85" workbookViewId="0">
      <pane xSplit="2" ySplit="5" topLeftCell="C10" activePane="bottomRight" state="frozen"/>
      <selection activeCell="A5" sqref="A5"/>
      <selection pane="topRight" activeCell="C5" sqref="C5"/>
      <selection pane="bottomLeft" activeCell="A10" sqref="A10"/>
      <selection pane="bottomRight"/>
    </sheetView>
  </sheetViews>
  <sheetFormatPr baseColWidth="10" defaultRowHeight="12.5" x14ac:dyDescent="0.25"/>
  <cols>
    <col min="1" max="1" width="3.453125" customWidth="1"/>
    <col min="2" max="2" width="52.36328125" bestFit="1" customWidth="1"/>
    <col min="3" max="11" width="16.453125" customWidth="1"/>
    <col min="12" max="12" width="13.81640625" style="13" customWidth="1"/>
    <col min="13" max="17" width="8.81640625" style="13" customWidth="1"/>
    <col min="18" max="18" width="8.81640625" style="23" customWidth="1"/>
    <col min="19" max="19" width="6.81640625" style="23" customWidth="1"/>
    <col min="20" max="24" width="8.81640625" customWidth="1"/>
    <col min="25" max="25" width="6.81640625" customWidth="1"/>
    <col min="26" max="29" width="8.81640625" customWidth="1"/>
    <col min="30" max="30" width="9.81640625" customWidth="1"/>
    <col min="31" max="31" width="8.81640625" customWidth="1"/>
    <col min="32" max="40" width="9.81640625" customWidth="1"/>
    <col min="41" max="41" width="10.81640625" customWidth="1"/>
    <col min="42" max="47" width="9.81640625" customWidth="1"/>
    <col min="48" max="48" width="10.81640625" customWidth="1"/>
    <col min="49" max="55" width="9.81640625" customWidth="1"/>
    <col min="56" max="56" width="10.81640625" customWidth="1"/>
    <col min="57" max="59" width="9.81640625" customWidth="1"/>
    <col min="60" max="60" width="7.81640625" customWidth="1"/>
    <col min="61" max="64" width="9.81640625" customWidth="1"/>
    <col min="65" max="65" width="10.81640625" customWidth="1"/>
    <col min="66" max="71" width="9.81640625" customWidth="1"/>
    <col min="72" max="72" width="10.81640625" customWidth="1"/>
    <col min="73" max="79" width="9.81640625" customWidth="1"/>
    <col min="80" max="80" width="7.81640625" customWidth="1"/>
    <col min="81" max="82" width="9.81640625" customWidth="1"/>
    <col min="83" max="83" width="10.81640625" customWidth="1"/>
    <col min="84" max="90" width="9.81640625" customWidth="1"/>
    <col min="91" max="91" width="7.81640625" customWidth="1"/>
    <col min="92" max="97" width="9.81640625" customWidth="1"/>
    <col min="98" max="98" width="10.81640625" customWidth="1"/>
    <col min="99" max="120" width="9.81640625" customWidth="1"/>
    <col min="121" max="121" width="12.1796875" bestFit="1" customWidth="1"/>
  </cols>
  <sheetData>
    <row r="1" spans="2:16" s="13" customFormat="1" ht="13" hidden="1" customHeight="1" x14ac:dyDescent="0.25">
      <c r="B1" s="165">
        <v>44531</v>
      </c>
      <c r="F1" s="99">
        <v>44166</v>
      </c>
      <c r="I1" s="99">
        <v>43800</v>
      </c>
      <c r="L1" s="99">
        <f>Tablas!D218</f>
        <v>43435</v>
      </c>
    </row>
    <row r="2" spans="2:16" ht="13" hidden="1" customHeight="1" x14ac:dyDescent="0.25">
      <c r="B2" s="75" t="s">
        <v>333</v>
      </c>
      <c r="C2" s="75"/>
      <c r="D2" s="75"/>
      <c r="E2" s="75"/>
      <c r="F2" s="75"/>
      <c r="G2" s="75"/>
      <c r="H2" s="75"/>
      <c r="I2" s="75"/>
      <c r="J2" s="75"/>
      <c r="K2" s="75"/>
    </row>
    <row r="3" spans="2:16" ht="14.25" hidden="1" customHeight="1" x14ac:dyDescent="0.25">
      <c r="B3" s="75" t="s">
        <v>246</v>
      </c>
      <c r="C3" s="240"/>
      <c r="D3" s="240"/>
      <c r="E3" s="240"/>
      <c r="F3" s="240"/>
      <c r="G3" s="240"/>
      <c r="H3" s="240"/>
      <c r="I3" s="240"/>
      <c r="J3" s="76" t="s">
        <v>698</v>
      </c>
      <c r="K3" s="77">
        <v>2021</v>
      </c>
    </row>
    <row r="4" spans="2:16" ht="8.25" hidden="1" customHeight="1" x14ac:dyDescent="0.25">
      <c r="B4" s="75" t="s">
        <v>295</v>
      </c>
      <c r="C4" s="75"/>
      <c r="D4" s="75"/>
      <c r="E4" s="75"/>
      <c r="F4" s="75"/>
      <c r="G4" s="75"/>
      <c r="H4" s="75"/>
      <c r="I4" s="75"/>
      <c r="J4" s="75"/>
      <c r="K4" s="75"/>
    </row>
    <row r="6" spans="2:16" ht="23.5" x14ac:dyDescent="0.25">
      <c r="B6" s="239" t="s">
        <v>366</v>
      </c>
      <c r="C6" s="239"/>
      <c r="D6" s="239"/>
      <c r="E6" s="239"/>
      <c r="F6" s="239"/>
      <c r="G6" s="239"/>
      <c r="H6" s="239"/>
      <c r="I6" s="239"/>
      <c r="J6" s="239"/>
      <c r="K6" s="239"/>
    </row>
    <row r="7" spans="2:16" ht="21" x14ac:dyDescent="0.25">
      <c r="B7" s="235" t="s">
        <v>699</v>
      </c>
      <c r="C7" s="235"/>
      <c r="D7" s="235"/>
      <c r="E7" s="235"/>
      <c r="F7" s="235"/>
      <c r="G7" s="235"/>
      <c r="H7" s="235"/>
      <c r="I7" s="235"/>
      <c r="J7" s="235"/>
      <c r="K7" s="235"/>
    </row>
    <row r="8" spans="2:16" ht="18.5" x14ac:dyDescent="0.25">
      <c r="B8" s="236" t="s">
        <v>229</v>
      </c>
      <c r="C8" s="238">
        <v>2021</v>
      </c>
      <c r="D8" s="238"/>
      <c r="E8" s="236"/>
      <c r="F8" s="238">
        <v>2020</v>
      </c>
      <c r="G8" s="238"/>
      <c r="H8" s="236"/>
      <c r="I8" s="238">
        <v>2019</v>
      </c>
      <c r="J8" s="238"/>
      <c r="K8" s="236"/>
    </row>
    <row r="9" spans="2:16" ht="47" thickBot="1" x14ac:dyDescent="0.3">
      <c r="B9" s="237"/>
      <c r="C9" s="4" t="s">
        <v>399</v>
      </c>
      <c r="D9" s="4" t="s">
        <v>228</v>
      </c>
      <c r="E9" s="5" t="s">
        <v>341</v>
      </c>
      <c r="F9" s="4" t="s">
        <v>399</v>
      </c>
      <c r="G9" s="4" t="s">
        <v>228</v>
      </c>
      <c r="H9" s="5" t="s">
        <v>341</v>
      </c>
      <c r="I9" s="4" t="s">
        <v>399</v>
      </c>
      <c r="J9" s="4" t="s">
        <v>228</v>
      </c>
      <c r="K9" s="5" t="s">
        <v>341</v>
      </c>
      <c r="L9" s="23"/>
      <c r="M9" s="23"/>
      <c r="N9" s="23"/>
      <c r="O9" s="23"/>
    </row>
    <row r="10" spans="2:16" ht="16" thickTop="1" x14ac:dyDescent="0.25">
      <c r="B10" s="95" t="s">
        <v>137</v>
      </c>
      <c r="C10" s="9">
        <v>6326.2108092209</v>
      </c>
      <c r="D10" s="9">
        <v>100</v>
      </c>
      <c r="E10" s="12">
        <v>32.456892969164031</v>
      </c>
      <c r="F10" s="9">
        <v>4776.05254616205</v>
      </c>
      <c r="G10" s="9">
        <v>100</v>
      </c>
      <c r="H10" s="12">
        <v>-10.830466660998972</v>
      </c>
      <c r="I10" s="9">
        <v>5356.1484145090808</v>
      </c>
      <c r="J10" s="9">
        <v>100</v>
      </c>
      <c r="K10" s="12">
        <v>8.0597316200116111</v>
      </c>
      <c r="L10" s="14">
        <f>VLOOKUP($L$1,GC_acumuladas[#All],2,0)/1000</f>
        <v>4956.6552999999994</v>
      </c>
      <c r="N10" s="13">
        <v>2</v>
      </c>
      <c r="P10" s="13" t="s">
        <v>137</v>
      </c>
    </row>
    <row r="11" spans="2:16" ht="15.5" x14ac:dyDescent="0.25">
      <c r="B11" s="6" t="s">
        <v>138</v>
      </c>
      <c r="C11" s="7">
        <v>6319.6758602759</v>
      </c>
      <c r="D11" s="7">
        <v>99.896700423965086</v>
      </c>
      <c r="E11" s="8">
        <v>34.620324829360172</v>
      </c>
      <c r="F11" s="7">
        <v>4694.4440732010498</v>
      </c>
      <c r="G11" s="7">
        <v>98.291298678726235</v>
      </c>
      <c r="H11" s="8">
        <v>-10.680230940892265</v>
      </c>
      <c r="I11" s="7">
        <v>5255.7727395090797</v>
      </c>
      <c r="J11" s="7">
        <v>98.125972859002616</v>
      </c>
      <c r="K11" s="8">
        <v>6.7108654633335041</v>
      </c>
      <c r="L11" s="15">
        <f>VLOOKUP($L$1,GC_acumuladas[#All],3,0)/1000</f>
        <v>4925.2460999999994</v>
      </c>
      <c r="N11" s="13">
        <v>3</v>
      </c>
      <c r="P11" s="13" t="s">
        <v>186</v>
      </c>
    </row>
    <row r="12" spans="2:16" ht="15.5" x14ac:dyDescent="0.25">
      <c r="B12" s="6" t="s">
        <v>139</v>
      </c>
      <c r="C12" s="7">
        <v>5566.2485867627702</v>
      </c>
      <c r="D12" s="7">
        <v>87.987086656195032</v>
      </c>
      <c r="E12" s="8">
        <v>28.224112338059548</v>
      </c>
      <c r="F12" s="7">
        <v>4341.0310941264306</v>
      </c>
      <c r="G12" s="7">
        <v>90.891610847430997</v>
      </c>
      <c r="H12" s="8">
        <v>-11.218529080278138</v>
      </c>
      <c r="I12" s="7">
        <v>4889.5687908253803</v>
      </c>
      <c r="J12" s="7">
        <v>91.288896655294323</v>
      </c>
      <c r="K12" s="8">
        <v>7.0599519813559164</v>
      </c>
      <c r="L12" s="15">
        <f>VLOOKUP($L$1,GC_acumuladas[#All],4,0)/1000</f>
        <v>4567.1315000000004</v>
      </c>
      <c r="N12" s="13">
        <v>4</v>
      </c>
      <c r="P12" s="13" t="s">
        <v>187</v>
      </c>
    </row>
    <row r="13" spans="2:16" ht="15.5" x14ac:dyDescent="0.25">
      <c r="B13" s="6" t="s">
        <v>140</v>
      </c>
      <c r="C13" s="7">
        <v>3302.2919621504298</v>
      </c>
      <c r="D13" s="7">
        <v>52.200156803771151</v>
      </c>
      <c r="E13" s="8">
        <v>280.38641221622925</v>
      </c>
      <c r="F13" s="7">
        <v>868.14140991799002</v>
      </c>
      <c r="G13" s="7">
        <v>18.176965213994826</v>
      </c>
      <c r="H13" s="8">
        <v>-15.970002263141769</v>
      </c>
      <c r="I13" s="7">
        <v>1033.1327303335099</v>
      </c>
      <c r="J13" s="7">
        <v>19.288724851889715</v>
      </c>
      <c r="K13" s="8">
        <v>-5.2878238219099094</v>
      </c>
      <c r="L13" s="15">
        <f>VLOOKUP($L$1,GC_acumuladas[#All],5,0)/1000</f>
        <v>1090.8130000000001</v>
      </c>
      <c r="N13" s="13">
        <v>5</v>
      </c>
      <c r="P13" s="13" t="s">
        <v>188</v>
      </c>
    </row>
    <row r="14" spans="2:16" ht="15.5" x14ac:dyDescent="0.25">
      <c r="B14" s="6" t="s">
        <v>141</v>
      </c>
      <c r="C14" s="7">
        <v>182.03565710262998</v>
      </c>
      <c r="D14" s="7">
        <v>2.8774832611853549</v>
      </c>
      <c r="E14" s="8">
        <v>36.118821590281144</v>
      </c>
      <c r="F14" s="7">
        <v>133.73290701161</v>
      </c>
      <c r="G14" s="7">
        <v>2.8000719363750584</v>
      </c>
      <c r="H14" s="8">
        <v>-18.566770379719166</v>
      </c>
      <c r="I14" s="7">
        <v>164.22399999999999</v>
      </c>
      <c r="J14" s="7">
        <v>3.0660838216345803</v>
      </c>
      <c r="K14" s="8">
        <v>-6.3544235081052669</v>
      </c>
      <c r="L14" s="15">
        <f>VLOOKUP($L$1,GC_acumuladas[#All],6,0)/1000</f>
        <v>175.36760000000001</v>
      </c>
      <c r="N14" s="13">
        <v>6</v>
      </c>
      <c r="P14" s="13" t="s">
        <v>189</v>
      </c>
    </row>
    <row r="15" spans="2:16" ht="15.5" x14ac:dyDescent="0.25">
      <c r="B15" s="6" t="s">
        <v>142</v>
      </c>
      <c r="C15" s="7">
        <v>6.274112176330001</v>
      </c>
      <c r="D15" s="7">
        <v>9.9176463850762592E-2</v>
      </c>
      <c r="E15" s="8">
        <v>14.688696121459577</v>
      </c>
      <c r="F15" s="7">
        <v>5.47055846697</v>
      </c>
      <c r="G15" s="7">
        <v>0.11454142126987364</v>
      </c>
      <c r="H15" s="8">
        <v>1.0838793578965111</v>
      </c>
      <c r="I15" s="7">
        <v>5.4118999999999993</v>
      </c>
      <c r="J15" s="7">
        <v>0.10104088948207438</v>
      </c>
      <c r="K15" s="8">
        <v>-1.0205388005925853</v>
      </c>
      <c r="L15" s="15">
        <f>VLOOKUP($L$1,GC_acumuladas[#All],7,0)/1000</f>
        <v>5.4676999999999998</v>
      </c>
      <c r="N15" s="13">
        <v>7</v>
      </c>
      <c r="P15" s="13" t="s">
        <v>190</v>
      </c>
    </row>
    <row r="16" spans="2:16" ht="15.5" x14ac:dyDescent="0.25">
      <c r="B16" s="6" t="s">
        <v>143</v>
      </c>
      <c r="C16" s="7">
        <v>844.11441400132003</v>
      </c>
      <c r="D16" s="7">
        <v>13.343128129258094</v>
      </c>
      <c r="E16" s="8">
        <v>41.683800309093691</v>
      </c>
      <c r="F16" s="7">
        <v>595.77341386934995</v>
      </c>
      <c r="G16" s="7">
        <v>12.474180468305414</v>
      </c>
      <c r="H16" s="8">
        <v>-11.898571953819193</v>
      </c>
      <c r="I16" s="7">
        <v>676.23581942061003</v>
      </c>
      <c r="J16" s="7">
        <v>12.625412275522066</v>
      </c>
      <c r="K16" s="8">
        <v>-4.5139386562637167</v>
      </c>
      <c r="L16" s="15">
        <f>VLOOKUP($L$1,GC_acumuladas[#All],8,0)/1000</f>
        <v>708.20369999999991</v>
      </c>
      <c r="N16" s="13">
        <v>8</v>
      </c>
      <c r="P16" s="13" t="s">
        <v>191</v>
      </c>
    </row>
    <row r="17" spans="2:16" ht="15.5" x14ac:dyDescent="0.25">
      <c r="B17" s="6" t="s">
        <v>144</v>
      </c>
      <c r="C17" s="7">
        <v>204.07848302901996</v>
      </c>
      <c r="D17" s="7">
        <v>3.2259197358956349</v>
      </c>
      <c r="E17" s="8">
        <v>53.252883598497732</v>
      </c>
      <c r="F17" s="7">
        <v>133.16453057005998</v>
      </c>
      <c r="G17" s="7">
        <v>2.7881713880444763</v>
      </c>
      <c r="H17" s="8">
        <v>-28.888277425780696</v>
      </c>
      <c r="I17" s="7">
        <v>187.26101091289999</v>
      </c>
      <c r="J17" s="7">
        <v>3.4961878652509935</v>
      </c>
      <c r="K17" s="8">
        <v>-7.192695335920396</v>
      </c>
      <c r="L17" s="15">
        <f>VLOOKUP($L$1,GC_acumuladas[#All],9,0)/1000</f>
        <v>201.774</v>
      </c>
      <c r="N17" s="13">
        <v>9</v>
      </c>
      <c r="P17" s="13" t="s">
        <v>192</v>
      </c>
    </row>
    <row r="18" spans="2:16" ht="15.5" x14ac:dyDescent="0.25">
      <c r="B18" s="6" t="s">
        <v>145</v>
      </c>
      <c r="C18" s="7">
        <v>2065.7892958411298</v>
      </c>
      <c r="D18" s="7">
        <v>32.654449213581302</v>
      </c>
      <c r="E18" s="8">
        <v>25.106900212687066</v>
      </c>
      <c r="F18" s="7">
        <v>1651.2193111085001</v>
      </c>
      <c r="G18" s="7">
        <v>34.572888282717706</v>
      </c>
      <c r="H18" s="8">
        <v>-10.97902208659084</v>
      </c>
      <c r="I18" s="7">
        <v>1854.8653921940102</v>
      </c>
      <c r="J18" s="7">
        <v>34.630582438108533</v>
      </c>
      <c r="K18" s="8">
        <v>9.1573472400672031</v>
      </c>
      <c r="L18" s="15">
        <f>VLOOKUP($L$1,GC_acumuladas[#All],10,0)/1000</f>
        <v>1699.2583999999999</v>
      </c>
      <c r="N18" s="13">
        <v>10</v>
      </c>
      <c r="P18" s="13" t="s">
        <v>193</v>
      </c>
    </row>
    <row r="19" spans="2:16" ht="15.5" x14ac:dyDescent="0.25">
      <c r="B19" s="6" t="s">
        <v>146</v>
      </c>
      <c r="C19" s="7">
        <v>1195.8826653925898</v>
      </c>
      <c r="D19" s="7">
        <v>18.903617053821637</v>
      </c>
      <c r="E19" s="8">
        <v>16.340524135955171</v>
      </c>
      <c r="F19" s="7">
        <v>1027.91583094046</v>
      </c>
      <c r="G19" s="7">
        <v>21.522288982487737</v>
      </c>
      <c r="H19" s="8">
        <v>7.2141542433104</v>
      </c>
      <c r="I19" s="7">
        <v>958.75011857829998</v>
      </c>
      <c r="J19" s="7">
        <v>17.899991642897266</v>
      </c>
      <c r="K19" s="8">
        <v>23.008733404510508</v>
      </c>
      <c r="L19" s="15">
        <f>VLOOKUP($L$1,GC_acumuladas[#All],11,0)/1000</f>
        <v>779.41630000000009</v>
      </c>
      <c r="N19" s="13">
        <v>11</v>
      </c>
      <c r="P19" s="13" t="s">
        <v>194</v>
      </c>
    </row>
    <row r="20" spans="2:16" ht="15.5" x14ac:dyDescent="0.25">
      <c r="B20" s="6" t="s">
        <v>147</v>
      </c>
      <c r="C20" s="7">
        <v>10.420760472999998</v>
      </c>
      <c r="D20" s="7">
        <v>0.16472357288206396</v>
      </c>
      <c r="E20" s="8">
        <v>12.26884689948562</v>
      </c>
      <c r="F20" s="7">
        <v>9.2819698079999995</v>
      </c>
      <c r="G20" s="7">
        <v>0.1943439633104293</v>
      </c>
      <c r="H20" s="8">
        <v>-8.9193733310431451</v>
      </c>
      <c r="I20" s="7">
        <v>10.190937576370001</v>
      </c>
      <c r="J20" s="7">
        <v>0.19026615373024636</v>
      </c>
      <c r="K20" s="8">
        <v>-47.539971603306888</v>
      </c>
      <c r="L20" s="15">
        <f>VLOOKUP($L$1,GC_acumuladas[#All],12,0)/1000</f>
        <v>19.426099999999998</v>
      </c>
      <c r="N20" s="13">
        <v>12</v>
      </c>
      <c r="P20" s="13" t="s">
        <v>195</v>
      </c>
    </row>
    <row r="21" spans="2:16" ht="15.5" x14ac:dyDescent="0.25">
      <c r="B21" s="6" t="s">
        <v>148</v>
      </c>
      <c r="C21" s="7">
        <v>1057.6531987467499</v>
      </c>
      <c r="D21" s="7">
        <v>16.718589225720166</v>
      </c>
      <c r="E21" s="8">
        <v>34.823477075355584</v>
      </c>
      <c r="F21" s="7">
        <v>784.47257235148004</v>
      </c>
      <c r="G21" s="7">
        <v>16.425124404920297</v>
      </c>
      <c r="H21" s="8">
        <v>-24.031563386669475</v>
      </c>
      <c r="I21" s="7">
        <v>1032.6296121431899</v>
      </c>
      <c r="J21" s="7">
        <v>19.27933156866856</v>
      </c>
      <c r="K21" s="8">
        <v>5.5623520350521094</v>
      </c>
      <c r="L21" s="15">
        <f>VLOOKUP($L$1,GC_acumuladas[#All],13,0)/1000</f>
        <v>978.21769999999992</v>
      </c>
      <c r="N21" s="13">
        <v>13</v>
      </c>
      <c r="P21" s="13" t="s">
        <v>196</v>
      </c>
    </row>
    <row r="22" spans="2:16" ht="15.5" x14ac:dyDescent="0.25">
      <c r="B22" s="6" t="s">
        <v>149</v>
      </c>
      <c r="C22" s="7">
        <v>753.42727351312999</v>
      </c>
      <c r="D22" s="7">
        <v>11.909613767770059</v>
      </c>
      <c r="E22" s="8">
        <v>113.18607921132701</v>
      </c>
      <c r="F22" s="7">
        <v>353.41297907462001</v>
      </c>
      <c r="G22" s="7">
        <v>7.399687831295247</v>
      </c>
      <c r="H22" s="8">
        <v>-3.4928540926596807</v>
      </c>
      <c r="I22" s="7">
        <v>366.20394868369999</v>
      </c>
      <c r="J22" s="7">
        <v>6.837076203708305</v>
      </c>
      <c r="K22" s="8">
        <v>2.2588715131133918</v>
      </c>
      <c r="L22" s="15">
        <f>VLOOKUP($L$1,GC_acumuladas[#All],14,0)/1000</f>
        <v>358.1146</v>
      </c>
      <c r="N22" s="13">
        <v>14</v>
      </c>
      <c r="P22" s="13" t="s">
        <v>197</v>
      </c>
    </row>
    <row r="23" spans="2:16" ht="15.5" x14ac:dyDescent="0.25">
      <c r="B23" s="6" t="s">
        <v>150</v>
      </c>
      <c r="C23" s="7">
        <v>469.19533195453005</v>
      </c>
      <c r="D23" s="7">
        <v>7.4166882214965817</v>
      </c>
      <c r="E23" s="8">
        <v>490.71513452573402</v>
      </c>
      <c r="F23" s="7">
        <v>79.428358024250002</v>
      </c>
      <c r="G23" s="7">
        <v>1.6630545258149894</v>
      </c>
      <c r="H23" s="8">
        <v>2.5279550497761427</v>
      </c>
      <c r="I23" s="7">
        <v>77.469952449250002</v>
      </c>
      <c r="J23" s="7">
        <v>1.4463742684835692</v>
      </c>
      <c r="K23" s="8">
        <v>-9.2926739191396379</v>
      </c>
      <c r="L23" s="15">
        <f>VLOOKUP($L$1,GC_acumuladas[#All],15,0)/1000</f>
        <v>85.406499999999994</v>
      </c>
      <c r="N23" s="13">
        <v>15</v>
      </c>
      <c r="P23" s="13" t="s">
        <v>198</v>
      </c>
    </row>
    <row r="24" spans="2:16" ht="15.5" x14ac:dyDescent="0.25">
      <c r="B24" s="6" t="s">
        <v>151</v>
      </c>
      <c r="C24" s="7">
        <v>152.93731751169</v>
      </c>
      <c r="D24" s="7">
        <v>2.4175185134326069</v>
      </c>
      <c r="E24" s="8">
        <v>201.61589295770571</v>
      </c>
      <c r="F24" s="7">
        <v>50.705987675900005</v>
      </c>
      <c r="G24" s="7">
        <v>1.0616714783979173</v>
      </c>
      <c r="H24" s="8">
        <v>-36.815092437126275</v>
      </c>
      <c r="I24" s="7">
        <v>80.250157247510003</v>
      </c>
      <c r="J24" s="7">
        <v>1.498281060138722</v>
      </c>
      <c r="K24" s="8">
        <v>23.643822131214719</v>
      </c>
      <c r="L24" s="15">
        <f>VLOOKUP($L$1,GC_acumuladas[#All],16,0)/1000</f>
        <v>64.904300000000006</v>
      </c>
      <c r="N24" s="13">
        <v>16</v>
      </c>
      <c r="P24" s="13" t="s">
        <v>199</v>
      </c>
    </row>
    <row r="25" spans="2:16" ht="15.5" x14ac:dyDescent="0.25">
      <c r="B25" s="6" t="s">
        <v>152</v>
      </c>
      <c r="C25" s="7">
        <v>131.29462404690997</v>
      </c>
      <c r="D25" s="7">
        <v>2.0754070328408716</v>
      </c>
      <c r="E25" s="8">
        <v>-41.196960021378203</v>
      </c>
      <c r="F25" s="7">
        <v>223.27863337446999</v>
      </c>
      <c r="G25" s="7">
        <v>4.6749618270823401</v>
      </c>
      <c r="H25" s="8">
        <v>7.0963746923600857</v>
      </c>
      <c r="I25" s="7">
        <v>208.48383898694001</v>
      </c>
      <c r="J25" s="7">
        <v>3.8924208750860139</v>
      </c>
      <c r="K25" s="8">
        <v>0.32725050597728345</v>
      </c>
      <c r="L25" s="15">
        <f>VLOOKUP($L$1,GC_acumuladas[#All],17,0)/1000</f>
        <v>207.8038</v>
      </c>
      <c r="N25" s="13">
        <v>17</v>
      </c>
      <c r="P25" s="13" t="s">
        <v>200</v>
      </c>
    </row>
    <row r="26" spans="2:16" ht="15.5" x14ac:dyDescent="0.25">
      <c r="B26" s="6" t="s">
        <v>153</v>
      </c>
      <c r="C26" s="7">
        <v>6.534948945</v>
      </c>
      <c r="D26" s="7">
        <v>0.10329957603491255</v>
      </c>
      <c r="E26" s="8">
        <v>-91.992315616390712</v>
      </c>
      <c r="F26" s="7">
        <v>81.608472961000004</v>
      </c>
      <c r="G26" s="7">
        <v>1.7087013212737601</v>
      </c>
      <c r="H26" s="8">
        <v>-18.696962226156877</v>
      </c>
      <c r="I26" s="7">
        <v>100.375675</v>
      </c>
      <c r="J26" s="7">
        <v>1.874027140997361</v>
      </c>
      <c r="K26" s="8">
        <v>219.57412159494666</v>
      </c>
      <c r="L26" s="15">
        <f>VLOOKUP($L$1,GC_acumuladas[#All],18,0)/1000</f>
        <v>31.409200000000002</v>
      </c>
      <c r="N26" s="13">
        <v>18</v>
      </c>
      <c r="P26" s="13" t="s">
        <v>201</v>
      </c>
    </row>
    <row r="27" spans="2:16" ht="15.5" x14ac:dyDescent="0.25">
      <c r="B27" s="83"/>
      <c r="C27" s="7"/>
      <c r="D27" s="7"/>
      <c r="E27" s="84"/>
      <c r="F27" s="7"/>
      <c r="G27" s="7"/>
      <c r="H27" s="84"/>
      <c r="I27" s="7"/>
      <c r="J27" s="7"/>
      <c r="K27" s="84"/>
      <c r="L27" s="15"/>
    </row>
    <row r="28" spans="2:16" ht="18.5" x14ac:dyDescent="0.25">
      <c r="B28" s="111" t="s">
        <v>487</v>
      </c>
      <c r="C28" s="11"/>
      <c r="D28" s="11"/>
      <c r="E28" s="11"/>
      <c r="F28" s="11"/>
      <c r="G28" s="11"/>
      <c r="H28" s="11"/>
      <c r="I28" s="11"/>
      <c r="J28" s="11"/>
      <c r="K28" s="11"/>
    </row>
    <row r="30" spans="2:16" x14ac:dyDescent="0.25">
      <c r="J30" s="26"/>
      <c r="K30" s="26"/>
    </row>
    <row r="31" spans="2:16" ht="23.5" x14ac:dyDescent="0.25">
      <c r="B31" s="239" t="s">
        <v>354</v>
      </c>
      <c r="C31" s="239"/>
      <c r="D31" s="239"/>
      <c r="E31" s="239"/>
      <c r="F31" s="239"/>
      <c r="G31" s="239"/>
      <c r="H31" s="239"/>
      <c r="I31" s="239"/>
      <c r="J31" s="239"/>
      <c r="K31" s="239"/>
    </row>
    <row r="32" spans="2:16" ht="21" x14ac:dyDescent="0.25">
      <c r="B32" s="235" t="s">
        <v>699</v>
      </c>
      <c r="C32" s="235"/>
      <c r="D32" s="235"/>
      <c r="E32" s="235"/>
      <c r="F32" s="235"/>
      <c r="G32" s="235"/>
      <c r="H32" s="235"/>
      <c r="I32" s="235"/>
      <c r="J32" s="235"/>
      <c r="K32" s="235"/>
    </row>
    <row r="33" spans="2:16" ht="18.5" x14ac:dyDescent="0.25">
      <c r="B33" s="236" t="s">
        <v>229</v>
      </c>
      <c r="C33" s="238">
        <v>2021</v>
      </c>
      <c r="D33" s="238"/>
      <c r="E33" s="236"/>
      <c r="F33" s="238">
        <v>2020</v>
      </c>
      <c r="G33" s="238"/>
      <c r="H33" s="236"/>
      <c r="I33" s="238">
        <v>2019</v>
      </c>
      <c r="J33" s="238"/>
      <c r="K33" s="236"/>
    </row>
    <row r="34" spans="2:16" ht="47" thickBot="1" x14ac:dyDescent="0.3">
      <c r="B34" s="237"/>
      <c r="C34" s="4" t="s">
        <v>399</v>
      </c>
      <c r="D34" s="4" t="s">
        <v>228</v>
      </c>
      <c r="E34" s="5" t="s">
        <v>341</v>
      </c>
      <c r="F34" s="4" t="s">
        <v>399</v>
      </c>
      <c r="G34" s="4" t="s">
        <v>228</v>
      </c>
      <c r="H34" s="5" t="s">
        <v>341</v>
      </c>
      <c r="I34" s="4" t="s">
        <v>399</v>
      </c>
      <c r="J34" s="4" t="s">
        <v>228</v>
      </c>
      <c r="K34" s="5" t="s">
        <v>341</v>
      </c>
    </row>
    <row r="35" spans="2:16" ht="16" thickTop="1" x14ac:dyDescent="0.25">
      <c r="B35" s="95" t="s">
        <v>154</v>
      </c>
      <c r="C35" s="9">
        <v>8335.0280774487583</v>
      </c>
      <c r="D35" s="9">
        <v>100</v>
      </c>
      <c r="E35" s="12">
        <v>8.4972763226164538</v>
      </c>
      <c r="F35" s="9">
        <v>7682.2463751666601</v>
      </c>
      <c r="G35" s="9">
        <v>100</v>
      </c>
      <c r="H35" s="12">
        <v>-2.5145566146202558</v>
      </c>
      <c r="I35" s="9">
        <v>7880.4035847661698</v>
      </c>
      <c r="J35" s="9">
        <v>100</v>
      </c>
      <c r="K35" s="12">
        <v>12.654975891514031</v>
      </c>
      <c r="L35" s="14">
        <f>VLOOKUP($L$1,GC_acumuladas[#All],19,0)/1000</f>
        <v>6995.1669000000002</v>
      </c>
      <c r="N35" s="13">
        <v>19</v>
      </c>
      <c r="P35" s="13" t="s">
        <v>154</v>
      </c>
    </row>
    <row r="36" spans="2:16" ht="15.5" x14ac:dyDescent="0.25">
      <c r="B36" s="6" t="s">
        <v>155</v>
      </c>
      <c r="C36" s="7">
        <v>7736.512799161289</v>
      </c>
      <c r="D36" s="7">
        <v>92.819276999116397</v>
      </c>
      <c r="E36" s="8">
        <v>6.8967505401942963</v>
      </c>
      <c r="F36" s="7">
        <v>7237.3694804242705</v>
      </c>
      <c r="G36" s="7">
        <v>94.2090259408956</v>
      </c>
      <c r="H36" s="8">
        <v>1.5105529054926237</v>
      </c>
      <c r="I36" s="7">
        <v>7129.6720126845694</v>
      </c>
      <c r="J36" s="7">
        <v>90.473437508545103</v>
      </c>
      <c r="K36" s="8">
        <v>9.4351500856944206</v>
      </c>
      <c r="L36" s="15">
        <f>VLOOKUP($L$1,GC_acumuladas[#All],20,0)/1000</f>
        <v>6514.9744000000001</v>
      </c>
      <c r="N36" s="13">
        <v>20</v>
      </c>
      <c r="P36" s="13" t="s">
        <v>202</v>
      </c>
    </row>
    <row r="37" spans="2:16" ht="15.5" x14ac:dyDescent="0.25">
      <c r="B37" s="6" t="s">
        <v>156</v>
      </c>
      <c r="C37" s="7">
        <v>2623.9200963273797</v>
      </c>
      <c r="D37" s="7">
        <v>31.48063896061316</v>
      </c>
      <c r="E37" s="8">
        <v>5.7560889690777328</v>
      </c>
      <c r="F37" s="7">
        <v>2481.10545870753</v>
      </c>
      <c r="G37" s="7">
        <v>32.296614005089161</v>
      </c>
      <c r="H37" s="8">
        <v>0.18302581493243597</v>
      </c>
      <c r="I37" s="7">
        <v>2476.5726913567801</v>
      </c>
      <c r="J37" s="7">
        <v>31.426977878954226</v>
      </c>
      <c r="K37" s="8">
        <v>3.418545153064767</v>
      </c>
      <c r="L37" s="15">
        <f>VLOOKUP($L$1,GC_acumuladas[#All],21,0)/1000</f>
        <v>2394.7085000000002</v>
      </c>
      <c r="N37" s="13">
        <v>21</v>
      </c>
      <c r="P37" s="13" t="s">
        <v>203</v>
      </c>
    </row>
    <row r="38" spans="2:16" ht="15.5" x14ac:dyDescent="0.25">
      <c r="B38" s="6" t="s">
        <v>157</v>
      </c>
      <c r="C38" s="7">
        <v>2164.2664206049499</v>
      </c>
      <c r="D38" s="7">
        <v>25.965916377181575</v>
      </c>
      <c r="E38" s="8">
        <v>4.9487563812820712</v>
      </c>
      <c r="F38" s="7">
        <v>2062.2125456561898</v>
      </c>
      <c r="G38" s="7">
        <v>26.843874108521437</v>
      </c>
      <c r="H38" s="8">
        <v>0.20875439279950392</v>
      </c>
      <c r="I38" s="7">
        <v>2057.91655444863</v>
      </c>
      <c r="J38" s="7">
        <v>26.114354833638803</v>
      </c>
      <c r="K38" s="8">
        <v>3.0923113586499573</v>
      </c>
      <c r="L38" s="15">
        <f>VLOOKUP($L$1,GC_acumuladas[#All],22,0)/1000</f>
        <v>1996.1882000000001</v>
      </c>
      <c r="N38" s="13">
        <v>22</v>
      </c>
      <c r="P38" s="13" t="s">
        <v>204</v>
      </c>
    </row>
    <row r="39" spans="2:16" ht="15.5" x14ac:dyDescent="0.25">
      <c r="B39" s="6" t="s">
        <v>158</v>
      </c>
      <c r="C39" s="7">
        <v>459.65367572242997</v>
      </c>
      <c r="D39" s="7">
        <v>5.5147225834315829</v>
      </c>
      <c r="E39" s="8">
        <v>9.7305925693935702</v>
      </c>
      <c r="F39" s="7">
        <v>418.89291305133997</v>
      </c>
      <c r="G39" s="7">
        <v>5.4527398965677198</v>
      </c>
      <c r="H39" s="8">
        <v>5.6556233700200131E-2</v>
      </c>
      <c r="I39" s="7">
        <v>418.65613690814996</v>
      </c>
      <c r="J39" s="7">
        <v>5.3126230453154193</v>
      </c>
      <c r="K39" s="8">
        <v>5.0526502434505849</v>
      </c>
      <c r="L39" s="15">
        <f>VLOOKUP($L$1,GC_acumuladas[#All],23,0)/1000</f>
        <v>398.52029999999996</v>
      </c>
      <c r="N39" s="13">
        <v>23</v>
      </c>
      <c r="P39" s="13" t="s">
        <v>205</v>
      </c>
    </row>
    <row r="40" spans="2:16" ht="15.5" x14ac:dyDescent="0.25">
      <c r="B40" s="6" t="s">
        <v>159</v>
      </c>
      <c r="C40" s="7">
        <v>341.81072399451</v>
      </c>
      <c r="D40" s="7">
        <v>4.1008946918764755</v>
      </c>
      <c r="E40" s="8">
        <v>41.401457928265238</v>
      </c>
      <c r="F40" s="7">
        <v>241.73069288148</v>
      </c>
      <c r="G40" s="7">
        <v>3.1466146889390254</v>
      </c>
      <c r="H40" s="8">
        <v>4.0100697060974744</v>
      </c>
      <c r="I40" s="7">
        <v>232.41085556863999</v>
      </c>
      <c r="J40" s="7">
        <v>2.9492252911756953</v>
      </c>
      <c r="K40" s="8">
        <v>3.7029021930265138</v>
      </c>
      <c r="L40" s="15">
        <f>VLOOKUP($L$1,GC_acumuladas[#All],24,0)/1000</f>
        <v>224.1122</v>
      </c>
      <c r="N40" s="13">
        <v>24</v>
      </c>
      <c r="P40" s="13" t="s">
        <v>206</v>
      </c>
    </row>
    <row r="41" spans="2:16" ht="15.5" x14ac:dyDescent="0.25">
      <c r="B41" s="6" t="s">
        <v>160</v>
      </c>
      <c r="C41" s="7">
        <v>2869.5621246349197</v>
      </c>
      <c r="D41" s="7">
        <v>34.427743949643116</v>
      </c>
      <c r="E41" s="8">
        <v>1.2825391840096678</v>
      </c>
      <c r="F41" s="7">
        <v>2833.2249050564501</v>
      </c>
      <c r="G41" s="7">
        <v>36.880161956469223</v>
      </c>
      <c r="H41" s="8">
        <v>-2.4181602206741815</v>
      </c>
      <c r="I41" s="7">
        <v>2903.4346057253897</v>
      </c>
      <c r="J41" s="7">
        <v>36.843729822900201</v>
      </c>
      <c r="K41" s="8">
        <v>8.8470973581852732</v>
      </c>
      <c r="L41" s="15">
        <f>VLOOKUP($L$1,GC_acumuladas[#All],25,0)/1000</f>
        <v>2667.4432999999999</v>
      </c>
      <c r="N41" s="13">
        <v>25</v>
      </c>
      <c r="P41" s="13" t="s">
        <v>207</v>
      </c>
    </row>
    <row r="42" spans="2:16" ht="15.5" x14ac:dyDescent="0.25">
      <c r="B42" s="6" t="s">
        <v>161</v>
      </c>
      <c r="C42" s="7">
        <v>979.53282006422</v>
      </c>
      <c r="D42" s="7">
        <v>11.752003844047541</v>
      </c>
      <c r="E42" s="8">
        <v>-4.4823521749605693</v>
      </c>
      <c r="F42" s="7">
        <v>1025.4993107226001</v>
      </c>
      <c r="G42" s="7">
        <v>13.34895108333925</v>
      </c>
      <c r="H42" s="8">
        <v>17.573352909833705</v>
      </c>
      <c r="I42" s="7">
        <v>872.22086071581998</v>
      </c>
      <c r="J42" s="7">
        <v>11.068225774653657</v>
      </c>
      <c r="K42" s="8">
        <v>2.4876888128726682</v>
      </c>
      <c r="L42" s="15">
        <f>VLOOKUP($L$1,GC_acumuladas[#All],26,0)/1000</f>
        <v>851.04939999999999</v>
      </c>
      <c r="N42" s="13">
        <v>26</v>
      </c>
      <c r="P42" s="13" t="s">
        <v>208</v>
      </c>
    </row>
    <row r="43" spans="2:16" ht="15.5" x14ac:dyDescent="0.25">
      <c r="B43" s="6" t="s">
        <v>162</v>
      </c>
      <c r="C43" s="7">
        <v>1819.1905280764397</v>
      </c>
      <c r="D43" s="7">
        <v>21.825847629697126</v>
      </c>
      <c r="E43" s="8">
        <v>7.09970695440032</v>
      </c>
      <c r="F43" s="7">
        <v>1698.5952434501</v>
      </c>
      <c r="G43" s="7">
        <v>22.11065826970761</v>
      </c>
      <c r="H43" s="8">
        <v>-14.512446656547285</v>
      </c>
      <c r="I43" s="7">
        <v>1986.9503536098</v>
      </c>
      <c r="J43" s="7">
        <v>25.213814650950489</v>
      </c>
      <c r="K43" s="8">
        <v>10.793302297225772</v>
      </c>
      <c r="L43" s="15">
        <f>VLOOKUP($L$1,GC_acumuladas[#All],27,0)/1000</f>
        <v>1793.3849</v>
      </c>
      <c r="N43" s="13">
        <v>27</v>
      </c>
      <c r="P43" s="13" t="s">
        <v>209</v>
      </c>
    </row>
    <row r="44" spans="2:16" ht="15.5" x14ac:dyDescent="0.25">
      <c r="B44" s="6" t="s">
        <v>163</v>
      </c>
      <c r="C44" s="7">
        <v>8.2251679728200049</v>
      </c>
      <c r="D44" s="7">
        <v>9.8681946796004325E-2</v>
      </c>
      <c r="E44" s="8">
        <v>25.25918607636175</v>
      </c>
      <c r="F44" s="7">
        <v>6.5665187763599997</v>
      </c>
      <c r="G44" s="7">
        <v>8.5476544954177475E-2</v>
      </c>
      <c r="H44" s="8">
        <v>14.240084222943983</v>
      </c>
      <c r="I44" s="7">
        <v>5.7479988928800001</v>
      </c>
      <c r="J44" s="7">
        <v>7.2940412645763716E-2</v>
      </c>
      <c r="K44" s="8">
        <v>6.3735082700421941</v>
      </c>
      <c r="L44" s="15">
        <f>VLOOKUP($L$1,GC_acumuladas[#All],28,0)/1000</f>
        <v>5.4036</v>
      </c>
      <c r="N44" s="13">
        <v>28</v>
      </c>
      <c r="P44" s="13" t="s">
        <v>210</v>
      </c>
    </row>
    <row r="45" spans="2:16" ht="15.5" x14ac:dyDescent="0.25">
      <c r="B45" s="6" t="s">
        <v>164</v>
      </c>
      <c r="C45" s="7">
        <v>62.613608521439993</v>
      </c>
      <c r="D45" s="7">
        <v>0.7512105291024429</v>
      </c>
      <c r="E45" s="8">
        <v>-38.951570709760453</v>
      </c>
      <c r="F45" s="7">
        <v>102.56383210739</v>
      </c>
      <c r="G45" s="7">
        <v>1.3350760584681842</v>
      </c>
      <c r="H45" s="8">
        <v>166.29309850352013</v>
      </c>
      <c r="I45" s="7">
        <v>38.515392506890002</v>
      </c>
      <c r="J45" s="7">
        <v>0.48874898465029371</v>
      </c>
      <c r="K45" s="8">
        <v>118.7703347091801</v>
      </c>
      <c r="L45" s="15">
        <f>VLOOKUP($L$1,GC_acumuladas[#All],29,0)/1000</f>
        <v>17.605400000000003</v>
      </c>
      <c r="N45" s="13">
        <v>29</v>
      </c>
      <c r="P45" s="13" t="s">
        <v>211</v>
      </c>
    </row>
    <row r="46" spans="2:16" ht="15.5" x14ac:dyDescent="0.25">
      <c r="B46" s="6" t="s">
        <v>165</v>
      </c>
      <c r="C46" s="7">
        <v>1901.21985420448</v>
      </c>
      <c r="D46" s="7">
        <v>22.809999396983656</v>
      </c>
      <c r="E46" s="8">
        <v>13.079779254981073</v>
      </c>
      <c r="F46" s="7">
        <v>1681.30842377881</v>
      </c>
      <c r="G46" s="7">
        <v>21.885635290398188</v>
      </c>
      <c r="H46" s="8">
        <v>10.812598212233237</v>
      </c>
      <c r="I46" s="7">
        <v>1517.25386003376</v>
      </c>
      <c r="J46" s="7">
        <v>19.253504515514994</v>
      </c>
      <c r="K46" s="8">
        <v>23.483439224878389</v>
      </c>
      <c r="L46" s="15">
        <f>VLOOKUP($L$1,GC_acumuladas[#All],30,0)/1000</f>
        <v>1228.7103999999999</v>
      </c>
      <c r="N46" s="13">
        <v>30</v>
      </c>
      <c r="P46" s="13" t="s">
        <v>212</v>
      </c>
    </row>
    <row r="47" spans="2:16" ht="15.5" x14ac:dyDescent="0.25">
      <c r="B47" s="6" t="s">
        <v>166</v>
      </c>
      <c r="C47" s="7">
        <v>1649.6232771355401</v>
      </c>
      <c r="D47" s="7">
        <v>19.791454351530728</v>
      </c>
      <c r="E47" s="8">
        <v>14.413786663110173</v>
      </c>
      <c r="F47" s="7">
        <v>1441.80463320634</v>
      </c>
      <c r="G47" s="7">
        <v>18.768008246481958</v>
      </c>
      <c r="H47" s="8">
        <v>10.06021385670981</v>
      </c>
      <c r="I47" s="7">
        <v>1310.0143845654</v>
      </c>
      <c r="J47" s="7">
        <v>16.623696622566715</v>
      </c>
      <c r="K47" s="8">
        <v>27.951334543687565</v>
      </c>
      <c r="L47" s="15">
        <f>VLOOKUP($L$1,GC_acumuladas[#All],31,0)/1000</f>
        <v>1023.838</v>
      </c>
      <c r="N47" s="13">
        <v>31</v>
      </c>
      <c r="P47" s="13" t="s">
        <v>213</v>
      </c>
    </row>
    <row r="48" spans="2:16" ht="15.5" x14ac:dyDescent="0.25">
      <c r="B48" s="6" t="s">
        <v>167</v>
      </c>
      <c r="C48" s="7">
        <v>251.59657706893998</v>
      </c>
      <c r="D48" s="7">
        <v>3.0185450454529286</v>
      </c>
      <c r="E48" s="8">
        <v>5.0491002533051388</v>
      </c>
      <c r="F48" s="7">
        <v>239.50379057247</v>
      </c>
      <c r="G48" s="7">
        <v>3.117627043916229</v>
      </c>
      <c r="H48" s="8">
        <v>15.568614536971204</v>
      </c>
      <c r="I48" s="7">
        <v>207.23947546836001</v>
      </c>
      <c r="J48" s="7">
        <v>2.6298078929482811</v>
      </c>
      <c r="K48" s="8">
        <v>1.1553901200747507</v>
      </c>
      <c r="L48" s="15">
        <f>VLOOKUP($L$1,GC_acumuladas[#All],32,0)/1000</f>
        <v>204.8724</v>
      </c>
      <c r="N48" s="13">
        <v>32</v>
      </c>
      <c r="P48" s="13" t="s">
        <v>214</v>
      </c>
    </row>
    <row r="49" spans="2:16" ht="15.5" x14ac:dyDescent="0.25">
      <c r="B49" s="6" t="s">
        <v>168</v>
      </c>
      <c r="C49" s="7">
        <v>594.01009609549988</v>
      </c>
      <c r="D49" s="7">
        <v>7.1266718069331141</v>
      </c>
      <c r="E49" s="8">
        <v>33.781621346028736</v>
      </c>
      <c r="F49" s="7">
        <v>444.01472348663003</v>
      </c>
      <c r="G49" s="7">
        <v>5.7797511535419543</v>
      </c>
      <c r="H49" s="8">
        <v>-38.230484963098021</v>
      </c>
      <c r="I49" s="7">
        <v>718.82501136907001</v>
      </c>
      <c r="J49" s="7">
        <v>9.1216776353770879</v>
      </c>
      <c r="K49" s="8">
        <v>49.905303386905707</v>
      </c>
      <c r="L49" s="15">
        <f>VLOOKUP($L$1,GC_acumuladas[#All],33,0)/1000</f>
        <v>479.51940000000002</v>
      </c>
      <c r="N49" s="13">
        <v>33</v>
      </c>
      <c r="P49" s="13" t="s">
        <v>215</v>
      </c>
    </row>
    <row r="50" spans="2:16" ht="15.5" x14ac:dyDescent="0.25">
      <c r="B50" s="6" t="s">
        <v>169</v>
      </c>
      <c r="C50" s="7">
        <v>249.86663002611002</v>
      </c>
      <c r="D50" s="7">
        <v>2.9977899018978573</v>
      </c>
      <c r="E50" s="8">
        <v>238.50766546867411</v>
      </c>
      <c r="F50" s="7">
        <v>73.814171882979991</v>
      </c>
      <c r="G50" s="7">
        <v>0.96084098684453678</v>
      </c>
      <c r="H50" s="8">
        <v>21.284190930993539</v>
      </c>
      <c r="I50" s="7">
        <v>60.86050565731</v>
      </c>
      <c r="J50" s="7">
        <v>0.77230188787489462</v>
      </c>
      <c r="K50" s="8">
        <v>-9.7050592678989744</v>
      </c>
      <c r="L50" s="15">
        <f>VLOOKUP($L$1,GC_acumuladas[#All],34,0)/1000</f>
        <v>67.401899999999998</v>
      </c>
      <c r="N50" s="13">
        <v>34</v>
      </c>
      <c r="P50" s="13" t="s">
        <v>216</v>
      </c>
    </row>
    <row r="51" spans="2:16" ht="15.5" x14ac:dyDescent="0.25">
      <c r="B51" s="6" t="s">
        <v>170</v>
      </c>
      <c r="C51" s="7">
        <v>2869.5621246349197</v>
      </c>
      <c r="D51" s="7">
        <v>34.427743949643116</v>
      </c>
      <c r="E51" s="8">
        <v>675.13718232034842</v>
      </c>
      <c r="F51" s="7">
        <v>370.20055160364996</v>
      </c>
      <c r="G51" s="7">
        <v>4.8189101666974166</v>
      </c>
      <c r="H51" s="8">
        <v>-43.735482934116391</v>
      </c>
      <c r="I51" s="7">
        <v>657.96450571176001</v>
      </c>
      <c r="J51" s="7">
        <v>8.3493757475021919</v>
      </c>
      <c r="K51" s="8">
        <v>59.654590186478359</v>
      </c>
      <c r="L51" s="15">
        <f>VLOOKUP($L$1,GC_acumuladas[#All],35,0)/1000</f>
        <v>412.11750000000001</v>
      </c>
      <c r="N51" s="13">
        <v>35</v>
      </c>
      <c r="P51" s="13" t="s">
        <v>217</v>
      </c>
    </row>
    <row r="52" spans="2:16" ht="15.5" x14ac:dyDescent="0.25">
      <c r="B52" s="6" t="s">
        <v>171</v>
      </c>
      <c r="C52" s="7">
        <v>979.53282006422</v>
      </c>
      <c r="D52" s="7">
        <v>11.752003844047541</v>
      </c>
      <c r="E52" s="8">
        <v>6856.9847263497277</v>
      </c>
      <c r="F52" s="7">
        <v>14.079847212459999</v>
      </c>
      <c r="G52" s="7">
        <v>0.18327773576715767</v>
      </c>
      <c r="H52" s="8">
        <v>-30.128219526732181</v>
      </c>
      <c r="I52" s="7">
        <v>20.150978144669999</v>
      </c>
      <c r="J52" s="7">
        <v>0.25570997637258608</v>
      </c>
      <c r="K52" s="8">
        <v>11.2526950260037</v>
      </c>
      <c r="L52" s="15">
        <f>VLOOKUP($L$1,GC_acumuladas[#All],36,0)/1000</f>
        <v>18.1128</v>
      </c>
      <c r="N52" s="13">
        <v>36</v>
      </c>
      <c r="P52" s="13" t="s">
        <v>218</v>
      </c>
    </row>
    <row r="53" spans="2:16" ht="15.5" x14ac:dyDescent="0.25">
      <c r="B53" s="6" t="s">
        <v>172</v>
      </c>
      <c r="C53" s="7">
        <v>1819.1905280764397</v>
      </c>
      <c r="D53" s="7">
        <v>21.825847629697126</v>
      </c>
      <c r="E53" s="8">
        <v>452.03487451652677</v>
      </c>
      <c r="F53" s="7">
        <v>329.54268146006001</v>
      </c>
      <c r="G53" s="7">
        <v>4.2896656181885451</v>
      </c>
      <c r="H53" s="8">
        <v>-34.272173979116751</v>
      </c>
      <c r="I53" s="7">
        <v>501.37468620269999</v>
      </c>
      <c r="J53" s="7">
        <v>6.3622970677786288</v>
      </c>
      <c r="K53" s="8">
        <v>39.097762644261572</v>
      </c>
      <c r="L53" s="15">
        <f>VLOOKUP($L$1,GC_acumuladas[#All],37,0)/1000</f>
        <v>360.4477</v>
      </c>
      <c r="N53" s="13">
        <v>37</v>
      </c>
      <c r="P53" s="13" t="s">
        <v>219</v>
      </c>
    </row>
    <row r="54" spans="2:16" ht="15.5" x14ac:dyDescent="0.25">
      <c r="B54" s="6" t="s">
        <v>173</v>
      </c>
      <c r="C54" s="7">
        <v>8.2251679728200049</v>
      </c>
      <c r="D54" s="7">
        <v>9.8681946796004325E-2</v>
      </c>
      <c r="E54" s="8" t="s">
        <v>347</v>
      </c>
      <c r="F54" s="7">
        <v>0</v>
      </c>
      <c r="G54" s="7">
        <v>0</v>
      </c>
      <c r="H54" s="8">
        <v>-100</v>
      </c>
      <c r="I54" s="7">
        <v>0.15638724956</v>
      </c>
      <c r="J54" s="7">
        <v>1.9845081267451403E-3</v>
      </c>
      <c r="K54" s="8">
        <v>-62.133837878934628</v>
      </c>
      <c r="L54" s="15">
        <f>VLOOKUP($L$1,GC_acumuladas[#All],38,0)/1000</f>
        <v>0.41299999999999998</v>
      </c>
      <c r="N54" s="13">
        <v>38</v>
      </c>
      <c r="P54" s="13" t="s">
        <v>220</v>
      </c>
    </row>
    <row r="55" spans="2:16" ht="15.5" x14ac:dyDescent="0.25">
      <c r="B55" s="6" t="s">
        <v>174</v>
      </c>
      <c r="C55" s="7">
        <v>62.613608521439993</v>
      </c>
      <c r="D55" s="7">
        <v>0.7512105291024429</v>
      </c>
      <c r="E55" s="8">
        <v>135.58414666014394</v>
      </c>
      <c r="F55" s="7">
        <v>26.57802293113</v>
      </c>
      <c r="G55" s="7">
        <v>0.34596681274171465</v>
      </c>
      <c r="H55" s="8">
        <v>-80.49783950270249</v>
      </c>
      <c r="I55" s="7">
        <v>136.28245411483002</v>
      </c>
      <c r="J55" s="7">
        <v>1.7293841952242328</v>
      </c>
      <c r="K55" s="8">
        <v>311.1828811091903</v>
      </c>
      <c r="L55" s="15">
        <f>VLOOKUP($L$1,GC_acumuladas[#All],39,0)/1000</f>
        <v>33.143999999999998</v>
      </c>
      <c r="N55" s="13">
        <v>39</v>
      </c>
      <c r="P55" s="13" t="s">
        <v>221</v>
      </c>
    </row>
    <row r="56" spans="2:16" ht="15.5" x14ac:dyDescent="0.25">
      <c r="B56" s="6" t="s">
        <v>175</v>
      </c>
      <c r="C56" s="7">
        <v>0</v>
      </c>
      <c r="D56" s="7">
        <v>0</v>
      </c>
      <c r="E56" s="8" t="s">
        <v>347</v>
      </c>
      <c r="F56" s="7">
        <v>0</v>
      </c>
      <c r="G56" s="7">
        <v>0</v>
      </c>
      <c r="H56" s="8" t="s">
        <v>347</v>
      </c>
      <c r="I56" s="7">
        <v>0</v>
      </c>
      <c r="J56" s="7">
        <v>0</v>
      </c>
      <c r="K56" s="8" t="s">
        <v>347</v>
      </c>
      <c r="L56" s="15">
        <f>VLOOKUP($L$1,GC_acumuladas[#All],40,0)/1000</f>
        <v>0</v>
      </c>
      <c r="N56" s="13">
        <v>40</v>
      </c>
      <c r="P56" s="13" t="s">
        <v>222</v>
      </c>
    </row>
    <row r="57" spans="2:16" ht="15.5" x14ac:dyDescent="0.25">
      <c r="B57" s="6" t="s">
        <v>176</v>
      </c>
      <c r="C57" s="7">
        <v>4.5051821919700004</v>
      </c>
      <c r="D57" s="7">
        <v>5.4051193950494493E-2</v>
      </c>
      <c r="E57" s="8" t="s">
        <v>347</v>
      </c>
      <c r="F57" s="7">
        <v>0.86217125575999998</v>
      </c>
      <c r="G57" s="7">
        <v>1.1222905562454E-2</v>
      </c>
      <c r="H57" s="8">
        <v>-97.297824533556138</v>
      </c>
      <c r="I57" s="7">
        <v>31.906560712530002</v>
      </c>
      <c r="J57" s="7">
        <v>0.40488485607779623</v>
      </c>
      <c r="K57" s="8">
        <v>4639.9587484512622</v>
      </c>
      <c r="L57" s="15">
        <f>VLOOKUP($L$1,GC_acumuladas[#All],41,0)/1000</f>
        <v>0.67314005049000003</v>
      </c>
      <c r="N57" s="13">
        <v>41</v>
      </c>
      <c r="P57" s="13" t="s">
        <v>223</v>
      </c>
    </row>
    <row r="58" spans="2:16" ht="15.5" x14ac:dyDescent="0.25">
      <c r="B58" s="95" t="s">
        <v>349</v>
      </c>
      <c r="C58" s="9">
        <v>6433.8082232442785</v>
      </c>
      <c r="D58" s="9">
        <v>77.190000603016358</v>
      </c>
      <c r="E58" s="12">
        <v>7.2133768981283541</v>
      </c>
      <c r="F58" s="9">
        <v>6000.9379513878503</v>
      </c>
      <c r="G58" s="9">
        <v>78.114364709601816</v>
      </c>
      <c r="H58" s="12">
        <v>-5.6923345986455098</v>
      </c>
      <c r="I58" s="9">
        <v>6363.1497247324096</v>
      </c>
      <c r="J58" s="9">
        <v>80.74649548448501</v>
      </c>
      <c r="K58" s="12">
        <v>-9.0190740576686075</v>
      </c>
      <c r="L58" s="15">
        <f>L35-L46/1000</f>
        <v>6993.9381896000004</v>
      </c>
    </row>
    <row r="59" spans="2:16" ht="15.5" x14ac:dyDescent="0.25">
      <c r="B59" s="83"/>
      <c r="C59" s="7"/>
      <c r="D59" s="7"/>
      <c r="E59" s="84"/>
      <c r="F59" s="7"/>
      <c r="G59" s="7"/>
      <c r="H59" s="84"/>
      <c r="I59" s="7"/>
      <c r="J59" s="7"/>
      <c r="K59" s="84"/>
      <c r="L59" s="15"/>
    </row>
    <row r="60" spans="2:16" ht="13" x14ac:dyDescent="0.25">
      <c r="B60" s="111" t="s">
        <v>230</v>
      </c>
    </row>
    <row r="61" spans="2:16" x14ac:dyDescent="0.25">
      <c r="C61" s="96"/>
      <c r="D61" s="96"/>
      <c r="E61" s="96"/>
      <c r="F61" s="96"/>
    </row>
    <row r="62" spans="2:16" ht="23.5" x14ac:dyDescent="0.25">
      <c r="B62" s="239" t="s">
        <v>302</v>
      </c>
      <c r="C62" s="239"/>
      <c r="D62" s="239"/>
      <c r="E62" s="239"/>
      <c r="F62" s="239"/>
      <c r="G62" s="239"/>
      <c r="H62" s="239"/>
      <c r="I62" s="239"/>
      <c r="J62" s="239"/>
      <c r="K62" s="239"/>
    </row>
    <row r="63" spans="2:16" ht="21" x14ac:dyDescent="0.25">
      <c r="B63" s="235" t="s">
        <v>699</v>
      </c>
      <c r="C63" s="235"/>
      <c r="D63" s="235"/>
      <c r="E63" s="235"/>
      <c r="F63" s="235"/>
      <c r="G63" s="235"/>
      <c r="H63" s="235"/>
      <c r="I63" s="235"/>
      <c r="J63" s="235"/>
      <c r="K63" s="235"/>
    </row>
    <row r="64" spans="2:16" ht="18.5" x14ac:dyDescent="0.25">
      <c r="B64" s="236" t="s">
        <v>229</v>
      </c>
      <c r="C64" s="238">
        <v>2021</v>
      </c>
      <c r="D64" s="238"/>
      <c r="E64" s="236"/>
      <c r="F64" s="238">
        <v>2020</v>
      </c>
      <c r="G64" s="238"/>
      <c r="H64" s="236"/>
      <c r="I64" s="238">
        <v>2019</v>
      </c>
      <c r="J64" s="238"/>
      <c r="K64" s="236"/>
    </row>
    <row r="65" spans="1:16" ht="47" thickBot="1" x14ac:dyDescent="0.3">
      <c r="B65" s="237"/>
      <c r="C65" s="4" t="s">
        <v>399</v>
      </c>
      <c r="D65" s="4" t="s">
        <v>228</v>
      </c>
      <c r="E65" s="5" t="s">
        <v>341</v>
      </c>
      <c r="F65" s="4" t="s">
        <v>399</v>
      </c>
      <c r="G65" s="4" t="s">
        <v>228</v>
      </c>
      <c r="H65" s="5" t="s">
        <v>341</v>
      </c>
      <c r="I65" s="4" t="s">
        <v>399</v>
      </c>
      <c r="J65" s="4" t="s">
        <v>228</v>
      </c>
      <c r="K65" s="5" t="s">
        <v>341</v>
      </c>
    </row>
    <row r="66" spans="1:16" ht="16" thickTop="1" x14ac:dyDescent="0.25">
      <c r="B66" s="6" t="s">
        <v>178</v>
      </c>
      <c r="C66" s="7">
        <v>-1416.8369388853889</v>
      </c>
      <c r="D66" s="7"/>
      <c r="E66" s="8">
        <v>-44.283189162338743</v>
      </c>
      <c r="F66" s="7">
        <v>-2542.9254072232202</v>
      </c>
      <c r="G66" s="7"/>
      <c r="H66" s="8">
        <v>35.702353035977509</v>
      </c>
      <c r="I66" s="7">
        <v>-1873.8992731754902</v>
      </c>
      <c r="J66" s="7"/>
      <c r="K66" s="8">
        <v>17.875442814692889</v>
      </c>
      <c r="L66" s="15">
        <f>VLOOKUP($L$1,GC_acumuladas[#All],43,0)/1000</f>
        <v>-1589.7283000000007</v>
      </c>
      <c r="N66" s="13">
        <v>43</v>
      </c>
    </row>
    <row r="67" spans="1:16" ht="15.5" x14ac:dyDescent="0.25">
      <c r="B67" s="95" t="s">
        <v>350</v>
      </c>
      <c r="C67" s="9">
        <v>-107.59741402337794</v>
      </c>
      <c r="D67" s="9"/>
      <c r="E67" s="12">
        <v>-91.215715889475959</v>
      </c>
      <c r="F67" s="9">
        <v>-1224.8854052257998</v>
      </c>
      <c r="G67" s="9"/>
      <c r="H67" s="12">
        <v>21.636922692200677</v>
      </c>
      <c r="I67" s="9">
        <v>-1007.0013102233301</v>
      </c>
      <c r="J67" s="9"/>
      <c r="K67" s="12">
        <v>24.351669301469279</v>
      </c>
      <c r="L67" s="14">
        <f>VLOOKUP($L$1,GC_acumuladas[#All],42,0)/1000</f>
        <v>-809.80120000000022</v>
      </c>
      <c r="N67" s="13">
        <v>42</v>
      </c>
      <c r="P67" s="13" t="s">
        <v>177</v>
      </c>
    </row>
    <row r="68" spans="1:16" ht="15.5" x14ac:dyDescent="0.25">
      <c r="B68" s="6" t="s">
        <v>352</v>
      </c>
      <c r="C68" s="7">
        <v>-0.27761554729885213</v>
      </c>
      <c r="D68" s="7"/>
      <c r="E68" s="8"/>
      <c r="F68" s="7">
        <v>-3.3946417610431752</v>
      </c>
      <c r="G68" s="7"/>
      <c r="H68" s="8"/>
      <c r="I68" s="7">
        <v>-2.6811796325032704</v>
      </c>
      <c r="J68" s="7"/>
      <c r="K68" s="8"/>
      <c r="L68" s="14"/>
    </row>
    <row r="69" spans="1:16" ht="15.5" x14ac:dyDescent="0.3">
      <c r="A69" s="98"/>
      <c r="B69" s="95" t="s">
        <v>351</v>
      </c>
      <c r="C69" s="9">
        <v>1901.21985420448</v>
      </c>
      <c r="D69" s="9">
        <v>100</v>
      </c>
      <c r="E69" s="12">
        <v>13.079779254981073</v>
      </c>
      <c r="F69" s="9">
        <v>1681.30842377881</v>
      </c>
      <c r="G69" s="9">
        <v>100</v>
      </c>
      <c r="H69" s="12">
        <v>10.812598212233237</v>
      </c>
      <c r="I69" s="9">
        <v>1517.25386003376</v>
      </c>
      <c r="J69" s="9">
        <v>100</v>
      </c>
      <c r="K69" s="12">
        <v>23.483439224878389</v>
      </c>
      <c r="L69" s="14">
        <f>L46</f>
        <v>1228.7103999999999</v>
      </c>
    </row>
    <row r="70" spans="1:16" ht="15.5" x14ac:dyDescent="0.25">
      <c r="B70" s="97" t="s">
        <v>213</v>
      </c>
      <c r="C70" s="7">
        <v>1649.6232771355401</v>
      </c>
      <c r="D70" s="7">
        <v>86.766571129975162</v>
      </c>
      <c r="E70" s="8">
        <v>14.413786663110173</v>
      </c>
      <c r="F70" s="7">
        <v>1441.80463320634</v>
      </c>
      <c r="G70" s="7">
        <v>85.754916398136189</v>
      </c>
      <c r="H70" s="8">
        <v>10.06021385670981</v>
      </c>
      <c r="I70" s="7">
        <v>1310.0143845654</v>
      </c>
      <c r="J70" s="7">
        <v>86.341146928191108</v>
      </c>
      <c r="K70" s="8">
        <v>27.951334543687565</v>
      </c>
      <c r="L70" s="15">
        <f t="shared" ref="L70:L71" si="0">L47</f>
        <v>1023.838</v>
      </c>
    </row>
    <row r="71" spans="1:16" ht="15.5" x14ac:dyDescent="0.25">
      <c r="B71" s="97" t="s">
        <v>214</v>
      </c>
      <c r="C71" s="7">
        <v>251.59657706893998</v>
      </c>
      <c r="D71" s="7">
        <v>13.233428870024847</v>
      </c>
      <c r="E71" s="8">
        <v>5.0491002533051388</v>
      </c>
      <c r="F71" s="7">
        <v>239.50379057247</v>
      </c>
      <c r="G71" s="7">
        <v>14.245083601863801</v>
      </c>
      <c r="H71" s="8">
        <v>15.568614536971204</v>
      </c>
      <c r="I71" s="7">
        <v>207.23947546836001</v>
      </c>
      <c r="J71" s="7">
        <v>13.658853071808879</v>
      </c>
      <c r="K71" s="8">
        <v>1.1553901200747507</v>
      </c>
      <c r="L71" s="15">
        <f t="shared" si="0"/>
        <v>204.8724</v>
      </c>
    </row>
    <row r="72" spans="1:16" ht="15.5" x14ac:dyDescent="0.25">
      <c r="B72" s="6" t="s">
        <v>353</v>
      </c>
      <c r="C72" s="7">
        <v>-4.9053984721765014</v>
      </c>
      <c r="D72" s="7"/>
      <c r="E72" s="8"/>
      <c r="F72" s="7">
        <v>-4.6595704089568244</v>
      </c>
      <c r="G72" s="7"/>
      <c r="H72" s="8"/>
      <c r="I72" s="7">
        <v>-4.0397466274967293</v>
      </c>
      <c r="J72" s="7"/>
      <c r="K72" s="8"/>
      <c r="L72" s="15"/>
    </row>
    <row r="73" spans="1:16" ht="15.5" x14ac:dyDescent="0.25">
      <c r="B73" s="95" t="s">
        <v>348</v>
      </c>
      <c r="C73" s="9">
        <v>2008.81726822786</v>
      </c>
      <c r="D73" s="9">
        <v>100</v>
      </c>
      <c r="E73" s="12">
        <v>-30.87807025884155</v>
      </c>
      <c r="F73" s="9">
        <v>2906.1938457885904</v>
      </c>
      <c r="G73" s="9">
        <v>100</v>
      </c>
      <c r="H73" s="12">
        <v>15.130745475189</v>
      </c>
      <c r="I73" s="9">
        <v>2524.2552141859301</v>
      </c>
      <c r="J73" s="9">
        <v>100</v>
      </c>
      <c r="K73" s="12">
        <v>23.828350402064792</v>
      </c>
      <c r="L73" s="14">
        <f>VLOOKUP($L$1,GC_acumuladas[#All],47,0)/1000</f>
        <v>2038.5115411695244</v>
      </c>
      <c r="N73" s="13">
        <v>47</v>
      </c>
      <c r="P73" s="13" t="s">
        <v>182</v>
      </c>
    </row>
    <row r="74" spans="1:16" ht="15.5" x14ac:dyDescent="0.25">
      <c r="B74" s="6" t="s">
        <v>183</v>
      </c>
      <c r="C74" s="7">
        <v>1512.6725754849567</v>
      </c>
      <c r="D74" s="7">
        <v>75.301651345291717</v>
      </c>
      <c r="E74" s="8">
        <v>-30.687257505556531</v>
      </c>
      <c r="F74" s="7">
        <v>2182.38742408183</v>
      </c>
      <c r="G74" s="7">
        <v>75.094351577557731</v>
      </c>
      <c r="H74" s="8">
        <v>55.256530169730311</v>
      </c>
      <c r="I74" s="7">
        <v>1405.66546327938</v>
      </c>
      <c r="J74" s="7">
        <v>55.686344842619484</v>
      </c>
      <c r="K74" s="8">
        <v>-25.930163768961833</v>
      </c>
      <c r="L74" s="15">
        <f>VLOOKUP($L$1,GC_acumuladas[#All],48,0)/1000</f>
        <v>1897.7569477740401</v>
      </c>
      <c r="N74" s="13">
        <v>48</v>
      </c>
      <c r="P74" s="13" t="s">
        <v>224</v>
      </c>
    </row>
    <row r="75" spans="1:16" ht="15.5" x14ac:dyDescent="0.25">
      <c r="B75" s="6" t="s">
        <v>184</v>
      </c>
      <c r="C75" s="7">
        <v>496.1446927429036</v>
      </c>
      <c r="D75" s="7">
        <v>24.698348654708298</v>
      </c>
      <c r="E75" s="8">
        <v>-31.453399988773555</v>
      </c>
      <c r="F75" s="7">
        <v>723.80642170675992</v>
      </c>
      <c r="G75" s="7">
        <v>24.905648422442255</v>
      </c>
      <c r="H75" s="8">
        <v>-35.292950689011938</v>
      </c>
      <c r="I75" s="7">
        <v>1118.5897509065501</v>
      </c>
      <c r="J75" s="7">
        <v>44.313655157380524</v>
      </c>
      <c r="K75" s="8">
        <v>694.70923393853252</v>
      </c>
      <c r="L75" s="15">
        <f>VLOOKUP($L$1,GC_acumuladas[#All],49,0)/1000</f>
        <v>140.75459339548436</v>
      </c>
      <c r="N75" s="13">
        <v>49</v>
      </c>
      <c r="P75" s="13" t="s">
        <v>225</v>
      </c>
    </row>
    <row r="76" spans="1:16" ht="15.5" x14ac:dyDescent="0.25">
      <c r="B76" s="6" t="s">
        <v>180</v>
      </c>
      <c r="C76" s="7">
        <v>-5.1830140194753502</v>
      </c>
      <c r="D76" s="7"/>
      <c r="E76" s="8">
        <v>-35.648404709515489</v>
      </c>
      <c r="F76" s="7">
        <v>-8.0542121699999996</v>
      </c>
      <c r="G76" s="7"/>
      <c r="H76" s="8">
        <v>19.837829763661176</v>
      </c>
      <c r="I76" s="7">
        <v>-6.7209262599999997</v>
      </c>
      <c r="J76" s="7"/>
      <c r="K76" s="8">
        <v>18.579471506968769</v>
      </c>
      <c r="L76" s="15">
        <f>VLOOKUP($L$1,GC_acumuladas[#All],45,0)</f>
        <v>-5.6678666</v>
      </c>
      <c r="N76" s="13">
        <v>45</v>
      </c>
      <c r="P76" s="13" t="s">
        <v>180</v>
      </c>
    </row>
    <row r="77" spans="1:16" x14ac:dyDescent="0.25">
      <c r="B77" s="10"/>
    </row>
    <row r="78" spans="1:16" ht="13" x14ac:dyDescent="0.25">
      <c r="B78" s="111" t="s">
        <v>487</v>
      </c>
    </row>
  </sheetData>
  <mergeCells count="19">
    <mergeCell ref="C3:I3"/>
    <mergeCell ref="B6:K6"/>
    <mergeCell ref="B7:K7"/>
    <mergeCell ref="B8:B9"/>
    <mergeCell ref="C8:E8"/>
    <mergeCell ref="F8:H8"/>
    <mergeCell ref="I8:K8"/>
    <mergeCell ref="B62:K62"/>
    <mergeCell ref="B31:K31"/>
    <mergeCell ref="B32:K32"/>
    <mergeCell ref="B33:B34"/>
    <mergeCell ref="C33:E33"/>
    <mergeCell ref="F33:H33"/>
    <mergeCell ref="I33:K33"/>
    <mergeCell ref="B63:K63"/>
    <mergeCell ref="B64:B65"/>
    <mergeCell ref="C64:E64"/>
    <mergeCell ref="F64:H64"/>
    <mergeCell ref="I64:K64"/>
  </mergeCells>
  <conditionalFormatting sqref="E10:E27">
    <cfRule type="iconSet" priority="11">
      <iconSet>
        <cfvo type="percent" val="0"/>
        <cfvo type="num" val="0"/>
        <cfvo type="num" val="0" gte="0"/>
      </iconSet>
    </cfRule>
  </conditionalFormatting>
  <conditionalFormatting sqref="D10:D2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{31A4F0F1-FAD6-477F-A9A6-0DE8878DD1BA}</x14:id>
        </ext>
      </extLst>
    </cfRule>
  </conditionalFormatting>
  <conditionalFormatting sqref="G10:G27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{3A08424F-ECE1-4966-9434-D0C7BE60A541}</x14:id>
        </ext>
      </extLst>
    </cfRule>
  </conditionalFormatting>
  <conditionalFormatting sqref="J10:J2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{DA6E0D98-9A27-460B-8944-D3F1A85546CD}</x14:id>
        </ext>
      </extLst>
    </cfRule>
  </conditionalFormatting>
  <conditionalFormatting sqref="H10:H27">
    <cfRule type="iconSet" priority="7">
      <iconSet>
        <cfvo type="percent" val="0"/>
        <cfvo type="num" val="0"/>
        <cfvo type="num" val="0" gte="0"/>
      </iconSet>
    </cfRule>
  </conditionalFormatting>
  <conditionalFormatting sqref="K10:K27">
    <cfRule type="iconSet" priority="6">
      <iconSet>
        <cfvo type="percent" val="0"/>
        <cfvo type="num" val="0"/>
        <cfvo type="num" val="0" gte="0"/>
      </iconSet>
    </cfRule>
  </conditionalFormatting>
  <conditionalFormatting sqref="D35:D59">
    <cfRule type="dataBar" priority="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{40FA563B-97AE-41A3-A061-861FC66E3122}</x14:id>
        </ext>
      </extLst>
    </cfRule>
  </conditionalFormatting>
  <conditionalFormatting sqref="G35:G59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{9C5896DA-AB09-40FE-A8E6-CB50FEB30BE5}</x14:id>
        </ext>
      </extLst>
    </cfRule>
  </conditionalFormatting>
  <conditionalFormatting sqref="J35:J59">
    <cfRule type="dataBar" priority="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{07E663D2-3A3F-4DF1-AD0A-E348570C0EB9}</x14:id>
        </ext>
      </extLst>
    </cfRule>
  </conditionalFormatting>
  <conditionalFormatting sqref="E35:E59">
    <cfRule type="iconSet" priority="15">
      <iconSet>
        <cfvo type="percent" val="0"/>
        <cfvo type="num" val="0"/>
        <cfvo type="num" val="0" gte="0"/>
      </iconSet>
    </cfRule>
  </conditionalFormatting>
  <conditionalFormatting sqref="H35:H59">
    <cfRule type="iconSet" priority="16">
      <iconSet>
        <cfvo type="percent" val="0"/>
        <cfvo type="num" val="0"/>
        <cfvo type="num" val="0" gte="0"/>
      </iconSet>
    </cfRule>
  </conditionalFormatting>
  <conditionalFormatting sqref="K35:K59">
    <cfRule type="iconSet" priority="17">
      <iconSet>
        <cfvo type="percent" val="0"/>
        <cfvo type="num" val="0"/>
        <cfvo type="num" val="0" gte="0"/>
      </iconSet>
    </cfRule>
  </conditionalFormatting>
  <conditionalFormatting sqref="D69:D71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{D931FAB3-035A-4CA9-A190-167A6DE09560}</x14:id>
        </ext>
      </extLst>
    </cfRule>
  </conditionalFormatting>
  <conditionalFormatting sqref="G69:G71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{42DAB54F-31BE-43ED-B412-D14593348539}</x14:id>
        </ext>
      </extLst>
    </cfRule>
  </conditionalFormatting>
  <conditionalFormatting sqref="J69:J71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{2139F213-8AED-4B0C-ABA1-DB686DDADE6E}</x14:id>
        </ext>
      </extLst>
    </cfRule>
  </conditionalFormatting>
  <conditionalFormatting sqref="H69:H71">
    <cfRule type="iconSet" priority="2">
      <iconSet>
        <cfvo type="percent" val="0"/>
        <cfvo type="num" val="0"/>
        <cfvo type="num" val="0" gte="0"/>
      </iconSet>
    </cfRule>
  </conditionalFormatting>
  <conditionalFormatting sqref="E69:E71">
    <cfRule type="iconSet" priority="1">
      <iconSet>
        <cfvo type="percent" val="0"/>
        <cfvo type="num" val="0"/>
        <cfvo type="num" val="0" gte="0"/>
      </iconSet>
    </cfRule>
  </conditionalFormatting>
  <conditionalFormatting sqref="D73:D75">
    <cfRule type="dataBar" priority="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{66BD5FF1-B708-481D-A777-EB81DA5913B5}</x14:id>
        </ext>
      </extLst>
    </cfRule>
  </conditionalFormatting>
  <conditionalFormatting sqref="G73:G75">
    <cfRule type="dataBar" priority="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{816D2F3C-DC7A-4313-A251-9F9FE1033A87}</x14:id>
        </ext>
      </extLst>
    </cfRule>
  </conditionalFormatting>
  <conditionalFormatting sqref="J73:J75">
    <cfRule type="dataBar" priority="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{5E841EAF-5396-4C78-8FE6-CE9A35728256}</x14:id>
        </ext>
      </extLst>
    </cfRule>
  </conditionalFormatting>
  <conditionalFormatting sqref="E66:E68 E72:E76">
    <cfRule type="iconSet" priority="21">
      <iconSet>
        <cfvo type="percent" val="0"/>
        <cfvo type="num" val="0"/>
        <cfvo type="num" val="0" gte="0"/>
      </iconSet>
    </cfRule>
  </conditionalFormatting>
  <conditionalFormatting sqref="H66:H68 H72:H76">
    <cfRule type="iconSet" priority="22">
      <iconSet>
        <cfvo type="percent" val="0"/>
        <cfvo type="num" val="0"/>
        <cfvo type="num" val="0" gte="0"/>
      </iconSet>
    </cfRule>
  </conditionalFormatting>
  <conditionalFormatting sqref="K66:K76">
    <cfRule type="iconSet" priority="23">
      <iconSet>
        <cfvo type="percent" val="0"/>
        <cfvo type="num" val="0"/>
        <cfvo type="num" val="0" gte="0"/>
      </iconSet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1A4F0F1-FAD6-477F-A9A6-0DE8878DD1B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D10:D27</xm:sqref>
        </x14:conditionalFormatting>
        <x14:conditionalFormatting xmlns:xm="http://schemas.microsoft.com/office/excel/2006/main">
          <x14:cfRule type="dataBar" id="{3A08424F-ECE1-4966-9434-D0C7BE60A54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G10:G27</xm:sqref>
        </x14:conditionalFormatting>
        <x14:conditionalFormatting xmlns:xm="http://schemas.microsoft.com/office/excel/2006/main">
          <x14:cfRule type="dataBar" id="{DA6E0D98-9A27-460B-8944-D3F1A85546C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J10:J27</xm:sqref>
        </x14:conditionalFormatting>
        <x14:conditionalFormatting xmlns:xm="http://schemas.microsoft.com/office/excel/2006/main">
          <x14:cfRule type="dataBar" id="{40FA563B-97AE-41A3-A061-861FC66E312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D35:D59</xm:sqref>
        </x14:conditionalFormatting>
        <x14:conditionalFormatting xmlns:xm="http://schemas.microsoft.com/office/excel/2006/main">
          <x14:cfRule type="dataBar" id="{9C5896DA-AB09-40FE-A8E6-CB50FEB30B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G35:G59</xm:sqref>
        </x14:conditionalFormatting>
        <x14:conditionalFormatting xmlns:xm="http://schemas.microsoft.com/office/excel/2006/main">
          <x14:cfRule type="dataBar" id="{07E663D2-3A3F-4DF1-AD0A-E348570C0E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J35:J59</xm:sqref>
        </x14:conditionalFormatting>
        <x14:conditionalFormatting xmlns:xm="http://schemas.microsoft.com/office/excel/2006/main">
          <x14:cfRule type="dataBar" id="{D931FAB3-035A-4CA9-A190-167A6DE095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D69:D71</xm:sqref>
        </x14:conditionalFormatting>
        <x14:conditionalFormatting xmlns:xm="http://schemas.microsoft.com/office/excel/2006/main">
          <x14:cfRule type="dataBar" id="{42DAB54F-31BE-43ED-B412-D1459334853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G69:G71</xm:sqref>
        </x14:conditionalFormatting>
        <x14:conditionalFormatting xmlns:xm="http://schemas.microsoft.com/office/excel/2006/main">
          <x14:cfRule type="dataBar" id="{2139F213-8AED-4B0C-ABA1-DB686DDADE6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J69:J71</xm:sqref>
        </x14:conditionalFormatting>
        <x14:conditionalFormatting xmlns:xm="http://schemas.microsoft.com/office/excel/2006/main">
          <x14:cfRule type="dataBar" id="{66BD5FF1-B708-481D-A777-EB81DA5913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D73:D75</xm:sqref>
        </x14:conditionalFormatting>
        <x14:conditionalFormatting xmlns:xm="http://schemas.microsoft.com/office/excel/2006/main">
          <x14:cfRule type="dataBar" id="{816D2F3C-DC7A-4313-A251-9F9FE1033A8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G73:G75</xm:sqref>
        </x14:conditionalFormatting>
        <x14:conditionalFormatting xmlns:xm="http://schemas.microsoft.com/office/excel/2006/main">
          <x14:cfRule type="dataBar" id="{5E841EAF-5396-4C78-8FE6-CE9A357282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J73:J75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/>
  <dimension ref="B1:V70"/>
  <sheetViews>
    <sheetView showGridLines="0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baseColWidth="10" defaultRowHeight="12.5" x14ac:dyDescent="0.25"/>
  <cols>
    <col min="1" max="1" width="3.453125" customWidth="1"/>
    <col min="2" max="14" width="10.81640625" customWidth="1"/>
    <col min="15" max="15" width="8.81640625" customWidth="1"/>
    <col min="16" max="16" width="6.81640625" customWidth="1"/>
    <col min="17" max="18" width="8.81640625" customWidth="1"/>
    <col min="19" max="19" width="6.81640625" customWidth="1"/>
    <col min="20" max="22" width="8.81640625" customWidth="1"/>
    <col min="23" max="23" width="9.81640625" customWidth="1"/>
    <col min="24" max="35" width="8.81640625" customWidth="1"/>
    <col min="36" max="36" width="6.81640625" customWidth="1"/>
    <col min="37" max="47" width="8.81640625" customWidth="1"/>
    <col min="48" max="48" width="6.81640625" customWidth="1"/>
    <col min="49" max="55" width="8.81640625" customWidth="1"/>
    <col min="56" max="56" width="6.81640625" customWidth="1"/>
    <col min="57" max="71" width="8.81640625" customWidth="1"/>
    <col min="72" max="72" width="6.81640625" customWidth="1"/>
    <col min="73" max="84" width="8.81640625" customWidth="1"/>
    <col min="85" max="85" width="6.81640625" customWidth="1"/>
    <col min="86" max="95" width="8.81640625" customWidth="1"/>
    <col min="96" max="96" width="6.81640625" customWidth="1"/>
    <col min="97" max="97" width="9.81640625" customWidth="1"/>
    <col min="98" max="104" width="8.81640625" customWidth="1"/>
    <col min="105" max="105" width="6.81640625" customWidth="1"/>
    <col min="106" max="112" width="8.81640625" customWidth="1"/>
    <col min="113" max="113" width="6.81640625" customWidth="1"/>
    <col min="114" max="114" width="8.81640625" customWidth="1"/>
    <col min="115" max="115" width="6.81640625" customWidth="1"/>
    <col min="116" max="122" width="8.81640625" customWidth="1"/>
    <col min="123" max="123" width="9.81640625" customWidth="1"/>
    <col min="124" max="136" width="8.81640625" customWidth="1"/>
    <col min="137" max="137" width="12.1796875" bestFit="1" customWidth="1"/>
  </cols>
  <sheetData>
    <row r="1" spans="2:22" hidden="1" x14ac:dyDescent="0.25"/>
    <row r="2" spans="2:22" ht="21" hidden="1" x14ac:dyDescent="0.25">
      <c r="B2" s="53" t="s">
        <v>333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3"/>
      <c r="P2" s="13"/>
      <c r="Q2" s="13"/>
      <c r="R2" s="13"/>
      <c r="S2" s="13"/>
      <c r="T2" s="13"/>
      <c r="U2" s="23"/>
      <c r="V2" s="23"/>
    </row>
    <row r="3" spans="2:22" ht="21" hidden="1" x14ac:dyDescent="0.25">
      <c r="B3" s="53" t="s">
        <v>246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4" t="s">
        <v>698</v>
      </c>
      <c r="N3" s="55">
        <v>2021</v>
      </c>
      <c r="O3" s="13"/>
      <c r="P3" s="13"/>
      <c r="Q3" s="13"/>
      <c r="R3" s="13"/>
      <c r="S3" s="13"/>
      <c r="T3" s="13"/>
      <c r="U3" s="23"/>
      <c r="V3" s="23"/>
    </row>
    <row r="4" spans="2:22" ht="21" hidden="1" x14ac:dyDescent="0.25">
      <c r="B4" s="53" t="s">
        <v>295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3"/>
      <c r="P4" s="13"/>
      <c r="Q4" s="13"/>
      <c r="R4" s="13"/>
      <c r="S4" s="13"/>
      <c r="T4" s="13"/>
      <c r="U4" s="23"/>
      <c r="V4" s="23"/>
    </row>
    <row r="5" spans="2:22" x14ac:dyDescent="0.25">
      <c r="O5" s="13"/>
      <c r="P5" s="13"/>
      <c r="Q5" s="13"/>
      <c r="R5" s="13"/>
      <c r="S5" s="13"/>
      <c r="T5" s="13"/>
      <c r="U5" s="23"/>
      <c r="V5" s="23"/>
    </row>
    <row r="6" spans="2:22" ht="23.5" x14ac:dyDescent="0.25">
      <c r="B6" s="239" t="s">
        <v>357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13"/>
      <c r="P6" s="13"/>
      <c r="Q6" s="13"/>
      <c r="R6" s="13"/>
      <c r="S6" s="13"/>
      <c r="T6" s="13"/>
      <c r="U6" s="23"/>
      <c r="V6" s="23"/>
    </row>
    <row r="7" spans="2:22" ht="21" x14ac:dyDescent="0.25">
      <c r="B7" s="235" t="s">
        <v>699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13"/>
      <c r="P7" s="13"/>
      <c r="Q7" s="13"/>
      <c r="R7" s="13"/>
      <c r="S7" s="13"/>
      <c r="T7" s="13"/>
      <c r="U7" s="23"/>
      <c r="V7" s="23"/>
    </row>
    <row r="9" spans="2:22" ht="12.75" customHeight="1" x14ac:dyDescent="0.35">
      <c r="B9" s="241" t="s">
        <v>256</v>
      </c>
      <c r="C9" s="241"/>
      <c r="D9" s="241"/>
      <c r="E9" s="241"/>
      <c r="F9" s="241"/>
      <c r="G9" s="241"/>
      <c r="I9" s="241" t="s">
        <v>257</v>
      </c>
      <c r="J9" s="241"/>
      <c r="K9" s="241"/>
      <c r="L9" s="241"/>
      <c r="M9" s="241"/>
      <c r="N9" s="241"/>
    </row>
    <row r="10" spans="2:22" ht="14.5" x14ac:dyDescent="0.35">
      <c r="B10" s="241" t="s">
        <v>235</v>
      </c>
      <c r="C10" s="241"/>
      <c r="D10" s="241"/>
      <c r="E10" s="241"/>
      <c r="F10" s="241"/>
      <c r="G10" s="241"/>
      <c r="I10" s="241" t="s">
        <v>235</v>
      </c>
      <c r="J10" s="241"/>
      <c r="K10" s="241"/>
      <c r="L10" s="241"/>
      <c r="M10" s="241"/>
      <c r="N10" s="241"/>
    </row>
    <row r="11" spans="2:22" ht="14.5" x14ac:dyDescent="0.35">
      <c r="B11" s="241" t="s">
        <v>700</v>
      </c>
      <c r="C11" s="241"/>
      <c r="D11" s="241"/>
      <c r="E11" s="241"/>
      <c r="F11" s="241"/>
      <c r="G11" s="241"/>
      <c r="I11" s="241" t="s">
        <v>700</v>
      </c>
      <c r="J11" s="241"/>
      <c r="K11" s="241"/>
      <c r="L11" s="241"/>
      <c r="M11" s="241"/>
      <c r="N11" s="241"/>
    </row>
    <row r="30" spans="2:17" ht="15" customHeight="1" x14ac:dyDescent="0.35">
      <c r="B30" s="241" t="s">
        <v>258</v>
      </c>
      <c r="C30" s="241"/>
      <c r="D30" s="241"/>
      <c r="E30" s="241"/>
      <c r="F30" s="241"/>
      <c r="G30" s="241"/>
      <c r="I30" s="241" t="s">
        <v>269</v>
      </c>
      <c r="J30" s="241"/>
      <c r="K30" s="241"/>
      <c r="L30" s="241"/>
      <c r="M30" s="241"/>
      <c r="N30" s="241"/>
    </row>
    <row r="31" spans="2:17" ht="14.5" x14ac:dyDescent="0.35">
      <c r="B31" s="241" t="s">
        <v>235</v>
      </c>
      <c r="C31" s="241"/>
      <c r="D31" s="241"/>
      <c r="E31" s="241"/>
      <c r="F31" s="241"/>
      <c r="G31" s="241"/>
      <c r="H31" s="24"/>
      <c r="I31" s="241" t="s">
        <v>235</v>
      </c>
      <c r="J31" s="241"/>
      <c r="K31" s="241"/>
      <c r="L31" s="241"/>
      <c r="M31" s="241"/>
      <c r="N31" s="241"/>
      <c r="O31" s="19"/>
      <c r="P31" s="19"/>
      <c r="Q31" s="19"/>
    </row>
    <row r="32" spans="2:17" ht="14.5" x14ac:dyDescent="0.35">
      <c r="B32" s="241" t="s">
        <v>700</v>
      </c>
      <c r="C32" s="241"/>
      <c r="D32" s="241"/>
      <c r="E32" s="241"/>
      <c r="F32" s="241"/>
      <c r="G32" s="241"/>
      <c r="I32" s="241" t="s">
        <v>700</v>
      </c>
      <c r="J32" s="241"/>
      <c r="K32" s="241"/>
      <c r="L32" s="241"/>
      <c r="M32" s="241"/>
      <c r="N32" s="241"/>
    </row>
    <row r="33" spans="9:9" x14ac:dyDescent="0.25">
      <c r="I33" s="24"/>
    </row>
    <row r="34" spans="9:9" x14ac:dyDescent="0.25">
      <c r="I34" s="24"/>
    </row>
    <row r="51" spans="2:8" ht="14.5" x14ac:dyDescent="0.35">
      <c r="B51" s="241" t="s">
        <v>259</v>
      </c>
      <c r="C51" s="241"/>
      <c r="D51" s="241"/>
      <c r="E51" s="241"/>
      <c r="F51" s="241"/>
      <c r="G51" s="241"/>
    </row>
    <row r="52" spans="2:8" ht="14.5" x14ac:dyDescent="0.35">
      <c r="B52" s="241" t="s">
        <v>235</v>
      </c>
      <c r="C52" s="241"/>
      <c r="D52" s="241"/>
      <c r="E52" s="241"/>
      <c r="F52" s="241"/>
      <c r="G52" s="241"/>
    </row>
    <row r="53" spans="2:8" ht="14.5" x14ac:dyDescent="0.35">
      <c r="B53" s="241" t="s">
        <v>700</v>
      </c>
      <c r="C53" s="241"/>
      <c r="D53" s="241"/>
      <c r="E53" s="241"/>
      <c r="F53" s="241"/>
      <c r="G53" s="241"/>
      <c r="H53" s="25"/>
    </row>
    <row r="54" spans="2:8" x14ac:dyDescent="0.25">
      <c r="B54" s="242"/>
      <c r="C54" s="242"/>
      <c r="D54" s="242"/>
      <c r="E54" s="242"/>
      <c r="F54" s="242"/>
      <c r="G54" s="242"/>
      <c r="H54" s="24"/>
    </row>
    <row r="55" spans="2:8" x14ac:dyDescent="0.25">
      <c r="B55" s="242"/>
      <c r="C55" s="242"/>
      <c r="D55" s="242"/>
      <c r="E55" s="242"/>
      <c r="F55" s="242"/>
      <c r="G55" s="242"/>
      <c r="H55" s="24"/>
    </row>
    <row r="70" spans="2:2" x14ac:dyDescent="0.25">
      <c r="B70" s="110" t="s">
        <v>487</v>
      </c>
    </row>
  </sheetData>
  <mergeCells count="19">
    <mergeCell ref="B55:G55"/>
    <mergeCell ref="B53:G53"/>
    <mergeCell ref="B9:G9"/>
    <mergeCell ref="B10:G10"/>
    <mergeCell ref="B11:G11"/>
    <mergeCell ref="B6:N6"/>
    <mergeCell ref="B7:N7"/>
    <mergeCell ref="I9:N9"/>
    <mergeCell ref="I10:N10"/>
    <mergeCell ref="B54:G54"/>
    <mergeCell ref="I32:N32"/>
    <mergeCell ref="I11:N11"/>
    <mergeCell ref="B52:G52"/>
    <mergeCell ref="B30:G30"/>
    <mergeCell ref="B31:G31"/>
    <mergeCell ref="B32:G32"/>
    <mergeCell ref="B51:G51"/>
    <mergeCell ref="I30:N30"/>
    <mergeCell ref="I31:N31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B1:V91"/>
  <sheetViews>
    <sheetView showGridLines="0" zoomScale="130" zoomScaleNormal="13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baseColWidth="10" defaultRowHeight="12.5" x14ac:dyDescent="0.25"/>
  <cols>
    <col min="1" max="1" width="3.453125" customWidth="1"/>
    <col min="2" max="14" width="10.81640625" customWidth="1"/>
    <col min="15" max="15" width="8.81640625" customWidth="1"/>
    <col min="16" max="16" width="6.81640625" customWidth="1"/>
    <col min="17" max="18" width="8.81640625" customWidth="1"/>
    <col min="19" max="19" width="6.81640625" customWidth="1"/>
    <col min="20" max="22" width="8.81640625" customWidth="1"/>
    <col min="23" max="23" width="9.81640625" customWidth="1"/>
    <col min="24" max="35" width="8.81640625" customWidth="1"/>
    <col min="36" max="36" width="6.81640625" customWidth="1"/>
    <col min="37" max="47" width="8.81640625" customWidth="1"/>
    <col min="48" max="48" width="6.81640625" customWidth="1"/>
    <col min="49" max="55" width="8.81640625" customWidth="1"/>
    <col min="56" max="56" width="6.81640625" customWidth="1"/>
    <col min="57" max="71" width="8.81640625" customWidth="1"/>
    <col min="72" max="72" width="6.81640625" customWidth="1"/>
    <col min="73" max="84" width="8.81640625" customWidth="1"/>
    <col min="85" max="85" width="6.81640625" customWidth="1"/>
    <col min="86" max="95" width="8.81640625" customWidth="1"/>
    <col min="96" max="96" width="6.81640625" customWidth="1"/>
    <col min="97" max="97" width="9.81640625" customWidth="1"/>
    <col min="98" max="104" width="8.81640625" customWidth="1"/>
    <col min="105" max="105" width="6.81640625" customWidth="1"/>
    <col min="106" max="112" width="8.81640625" customWidth="1"/>
    <col min="113" max="113" width="6.81640625" customWidth="1"/>
    <col min="114" max="114" width="8.81640625" customWidth="1"/>
    <col min="115" max="115" width="6.81640625" customWidth="1"/>
    <col min="116" max="122" width="8.81640625" customWidth="1"/>
    <col min="123" max="123" width="9.81640625" customWidth="1"/>
    <col min="124" max="136" width="8.81640625" customWidth="1"/>
    <col min="137" max="137" width="12.1796875" bestFit="1" customWidth="1"/>
  </cols>
  <sheetData>
    <row r="1" spans="2:22" hidden="1" x14ac:dyDescent="0.25"/>
    <row r="2" spans="2:22" ht="21" hidden="1" x14ac:dyDescent="0.25">
      <c r="B2" s="53" t="s">
        <v>333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3"/>
      <c r="P2" s="13"/>
      <c r="Q2" s="13"/>
      <c r="R2" s="13"/>
      <c r="S2" s="13"/>
      <c r="T2" s="13"/>
      <c r="U2" s="23"/>
      <c r="V2" s="23"/>
    </row>
    <row r="3" spans="2:22" ht="21" hidden="1" x14ac:dyDescent="0.25">
      <c r="B3" s="53" t="s">
        <v>246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4" t="s">
        <v>698</v>
      </c>
      <c r="N3" s="55">
        <v>2021</v>
      </c>
      <c r="O3" s="13"/>
      <c r="P3" s="13"/>
      <c r="Q3" s="13"/>
      <c r="R3" s="13"/>
      <c r="S3" s="13"/>
      <c r="T3" s="13"/>
      <c r="U3" s="23"/>
      <c r="V3" s="23"/>
    </row>
    <row r="4" spans="2:22" ht="21" hidden="1" x14ac:dyDescent="0.25">
      <c r="B4" s="53" t="s">
        <v>295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3"/>
      <c r="P4" s="13"/>
      <c r="Q4" s="13"/>
      <c r="R4" s="13"/>
      <c r="S4" s="13"/>
      <c r="T4" s="13"/>
      <c r="U4" s="23"/>
      <c r="V4" s="23"/>
    </row>
    <row r="5" spans="2:22" x14ac:dyDescent="0.25">
      <c r="O5" s="13"/>
      <c r="P5" s="13"/>
      <c r="Q5" s="13"/>
      <c r="R5" s="13"/>
      <c r="S5" s="13"/>
      <c r="T5" s="13"/>
      <c r="U5" s="23"/>
      <c r="V5" s="23"/>
    </row>
    <row r="6" spans="2:22" ht="23.5" x14ac:dyDescent="0.25">
      <c r="B6" s="239" t="s">
        <v>356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13"/>
      <c r="P6" s="13"/>
      <c r="Q6" s="13"/>
      <c r="R6" s="13"/>
      <c r="S6" s="13"/>
      <c r="T6" s="13"/>
      <c r="U6" s="23"/>
      <c r="V6" s="23"/>
    </row>
    <row r="7" spans="2:22" ht="21" x14ac:dyDescent="0.25">
      <c r="B7" s="235" t="s">
        <v>699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13"/>
      <c r="P7" s="13"/>
      <c r="Q7" s="13"/>
      <c r="R7" s="13"/>
      <c r="S7" s="13"/>
      <c r="T7" s="13"/>
      <c r="U7" s="23"/>
      <c r="V7" s="23"/>
    </row>
    <row r="8" spans="2:22" x14ac:dyDescent="0.25">
      <c r="B8" s="13" t="s">
        <v>356</v>
      </c>
    </row>
    <row r="9" spans="2:22" ht="12.75" customHeight="1" x14ac:dyDescent="0.35">
      <c r="B9" s="241" t="s">
        <v>260</v>
      </c>
      <c r="C9" s="241"/>
      <c r="D9" s="241"/>
      <c r="E9" s="241"/>
      <c r="F9" s="241"/>
      <c r="G9" s="241"/>
      <c r="I9" s="241" t="s">
        <v>265</v>
      </c>
      <c r="J9" s="241"/>
      <c r="K9" s="241"/>
      <c r="L9" s="241"/>
      <c r="M9" s="241"/>
      <c r="N9" s="241"/>
    </row>
    <row r="10" spans="2:22" ht="14.5" x14ac:dyDescent="0.35">
      <c r="B10" s="241" t="s">
        <v>235</v>
      </c>
      <c r="C10" s="241"/>
      <c r="D10" s="241"/>
      <c r="E10" s="241"/>
      <c r="F10" s="241"/>
      <c r="G10" s="241"/>
      <c r="I10" s="241" t="s">
        <v>235</v>
      </c>
      <c r="J10" s="241"/>
      <c r="K10" s="241"/>
      <c r="L10" s="241"/>
      <c r="M10" s="241"/>
      <c r="N10" s="241"/>
    </row>
    <row r="11" spans="2:22" ht="14.5" x14ac:dyDescent="0.35">
      <c r="B11" s="241" t="s">
        <v>700</v>
      </c>
      <c r="C11" s="241"/>
      <c r="D11" s="241"/>
      <c r="E11" s="241"/>
      <c r="F11" s="241"/>
      <c r="G11" s="241"/>
      <c r="I11" s="241" t="s">
        <v>700</v>
      </c>
      <c r="J11" s="241"/>
      <c r="K11" s="241"/>
      <c r="L11" s="241"/>
      <c r="M11" s="241"/>
      <c r="N11" s="241"/>
    </row>
    <row r="30" spans="2:17" ht="15" customHeight="1" x14ac:dyDescent="0.35">
      <c r="B30" s="243" t="s">
        <v>266</v>
      </c>
      <c r="C30" s="243"/>
      <c r="D30" s="243"/>
      <c r="E30" s="243"/>
      <c r="F30" s="243"/>
      <c r="G30" s="243"/>
      <c r="I30" s="241" t="s">
        <v>261</v>
      </c>
      <c r="J30" s="241"/>
      <c r="K30" s="241"/>
      <c r="L30" s="241"/>
      <c r="M30" s="241"/>
      <c r="N30" s="241"/>
    </row>
    <row r="31" spans="2:17" ht="14.5" x14ac:dyDescent="0.35">
      <c r="B31" s="243"/>
      <c r="C31" s="243"/>
      <c r="D31" s="243"/>
      <c r="E31" s="243"/>
      <c r="F31" s="243"/>
      <c r="G31" s="243"/>
      <c r="H31" s="24"/>
      <c r="I31" s="241" t="s">
        <v>235</v>
      </c>
      <c r="J31" s="241"/>
      <c r="K31" s="241"/>
      <c r="L31" s="241"/>
      <c r="M31" s="241"/>
      <c r="N31" s="241"/>
      <c r="O31" s="19"/>
      <c r="P31" s="19"/>
      <c r="Q31" s="19"/>
    </row>
    <row r="32" spans="2:17" ht="14.5" x14ac:dyDescent="0.35">
      <c r="B32" s="241" t="s">
        <v>700</v>
      </c>
      <c r="C32" s="241"/>
      <c r="D32" s="241"/>
      <c r="E32" s="241"/>
      <c r="F32" s="241"/>
      <c r="G32" s="241"/>
      <c r="I32" s="241" t="s">
        <v>700</v>
      </c>
      <c r="J32" s="241"/>
      <c r="K32" s="241"/>
      <c r="L32" s="241"/>
      <c r="M32" s="241"/>
      <c r="N32" s="241"/>
    </row>
    <row r="51" spans="2:14" ht="14.5" x14ac:dyDescent="0.35">
      <c r="B51" s="241" t="s">
        <v>212</v>
      </c>
      <c r="C51" s="241"/>
      <c r="D51" s="241"/>
      <c r="E51" s="241"/>
      <c r="F51" s="241"/>
      <c r="G51" s="241"/>
      <c r="I51" s="241" t="s">
        <v>255</v>
      </c>
      <c r="J51" s="241"/>
      <c r="K51" s="241"/>
      <c r="L51" s="241"/>
      <c r="M51" s="241"/>
      <c r="N51" s="241"/>
    </row>
    <row r="52" spans="2:14" ht="14.5" x14ac:dyDescent="0.35">
      <c r="B52" s="241" t="s">
        <v>235</v>
      </c>
      <c r="C52" s="241"/>
      <c r="D52" s="241"/>
      <c r="E52" s="241"/>
      <c r="F52" s="241"/>
      <c r="G52" s="241"/>
      <c r="I52" s="241" t="s">
        <v>235</v>
      </c>
      <c r="J52" s="241"/>
      <c r="K52" s="241"/>
      <c r="L52" s="241"/>
      <c r="M52" s="241"/>
      <c r="N52" s="241"/>
    </row>
    <row r="53" spans="2:14" ht="14.5" x14ac:dyDescent="0.35">
      <c r="B53" s="241" t="s">
        <v>700</v>
      </c>
      <c r="C53" s="241"/>
      <c r="D53" s="241"/>
      <c r="E53" s="241"/>
      <c r="F53" s="241"/>
      <c r="G53" s="241"/>
      <c r="H53" s="25"/>
      <c r="I53" s="241" t="s">
        <v>700</v>
      </c>
      <c r="J53" s="241"/>
      <c r="K53" s="241"/>
      <c r="L53" s="241"/>
      <c r="M53" s="241"/>
      <c r="N53" s="241"/>
    </row>
    <row r="54" spans="2:14" x14ac:dyDescent="0.25">
      <c r="B54" s="242"/>
      <c r="C54" s="242"/>
      <c r="D54" s="242"/>
      <c r="E54" s="242"/>
      <c r="F54" s="242"/>
      <c r="G54" s="242"/>
      <c r="H54" s="24"/>
      <c r="I54" s="24"/>
    </row>
    <row r="55" spans="2:14" x14ac:dyDescent="0.25">
      <c r="B55" s="24"/>
      <c r="C55" s="24"/>
      <c r="D55" s="24"/>
      <c r="E55" s="24"/>
      <c r="F55" s="24"/>
      <c r="G55" s="24"/>
      <c r="H55" s="24"/>
      <c r="I55" s="24"/>
    </row>
    <row r="56" spans="2:14" x14ac:dyDescent="0.25">
      <c r="B56" s="24"/>
      <c r="C56" s="24"/>
      <c r="D56" s="24"/>
      <c r="E56" s="24"/>
      <c r="F56" s="24"/>
      <c r="G56" s="24"/>
      <c r="H56" s="24"/>
      <c r="I56" s="24"/>
    </row>
    <row r="57" spans="2:14" x14ac:dyDescent="0.25">
      <c r="B57" s="24"/>
      <c r="C57" s="24"/>
      <c r="D57" s="24"/>
      <c r="E57" s="24"/>
      <c r="F57" s="24"/>
      <c r="G57" s="24"/>
      <c r="H57" s="24"/>
      <c r="I57" s="24"/>
    </row>
    <row r="58" spans="2:14" x14ac:dyDescent="0.25">
      <c r="B58" s="24"/>
      <c r="C58" s="24"/>
      <c r="D58" s="24"/>
      <c r="E58" s="24"/>
      <c r="F58" s="24"/>
      <c r="G58" s="24"/>
      <c r="H58" s="24"/>
      <c r="I58" s="24"/>
    </row>
    <row r="59" spans="2:14" x14ac:dyDescent="0.25">
      <c r="B59" s="24"/>
      <c r="C59" s="24"/>
      <c r="D59" s="24"/>
      <c r="E59" s="24"/>
      <c r="F59" s="24"/>
      <c r="G59" s="24"/>
      <c r="H59" s="24"/>
      <c r="I59" s="24"/>
    </row>
    <row r="60" spans="2:14" x14ac:dyDescent="0.25">
      <c r="B60" s="24"/>
      <c r="C60" s="24"/>
      <c r="D60" s="24"/>
      <c r="E60" s="24"/>
      <c r="F60" s="24"/>
      <c r="G60" s="24"/>
      <c r="H60" s="24"/>
      <c r="I60" s="24"/>
    </row>
    <row r="61" spans="2:14" x14ac:dyDescent="0.25">
      <c r="B61" s="24"/>
      <c r="C61" s="24"/>
      <c r="D61" s="24"/>
      <c r="E61" s="24"/>
      <c r="F61" s="24"/>
      <c r="G61" s="24"/>
      <c r="H61" s="24"/>
      <c r="I61" s="24"/>
    </row>
    <row r="62" spans="2:14" x14ac:dyDescent="0.25">
      <c r="B62" s="24"/>
      <c r="C62" s="24"/>
      <c r="D62" s="24"/>
      <c r="E62" s="24"/>
      <c r="F62" s="24"/>
      <c r="G62" s="24"/>
      <c r="H62" s="24"/>
      <c r="I62" s="24"/>
    </row>
    <row r="63" spans="2:14" x14ac:dyDescent="0.25">
      <c r="B63" s="24"/>
      <c r="C63" s="24"/>
      <c r="D63" s="24"/>
      <c r="E63" s="24"/>
      <c r="F63" s="24"/>
      <c r="G63" s="24"/>
      <c r="H63" s="24"/>
      <c r="I63" s="24"/>
    </row>
    <row r="64" spans="2:14" x14ac:dyDescent="0.25">
      <c r="B64" s="24"/>
      <c r="C64" s="24"/>
      <c r="D64" s="24"/>
      <c r="E64" s="24"/>
      <c r="F64" s="24"/>
      <c r="G64" s="24"/>
      <c r="H64" s="24"/>
      <c r="I64" s="24"/>
    </row>
    <row r="65" spans="2:14" x14ac:dyDescent="0.25">
      <c r="B65" s="24"/>
      <c r="C65" s="24"/>
      <c r="D65" s="24"/>
      <c r="E65" s="24"/>
      <c r="F65" s="24"/>
      <c r="G65" s="24"/>
      <c r="H65" s="24"/>
      <c r="I65" s="24"/>
    </row>
    <row r="66" spans="2:14" x14ac:dyDescent="0.25">
      <c r="B66" s="24"/>
      <c r="C66" s="24"/>
      <c r="D66" s="24"/>
      <c r="E66" s="24"/>
      <c r="F66" s="24"/>
      <c r="G66" s="24"/>
      <c r="H66" s="24"/>
      <c r="I66" s="24"/>
    </row>
    <row r="67" spans="2:14" x14ac:dyDescent="0.25">
      <c r="B67" s="24"/>
      <c r="C67" s="24"/>
      <c r="D67" s="24"/>
      <c r="E67" s="24"/>
      <c r="F67" s="24"/>
      <c r="G67" s="24"/>
      <c r="H67" s="24"/>
      <c r="I67" s="24"/>
    </row>
    <row r="68" spans="2:14" x14ac:dyDescent="0.25">
      <c r="B68" s="24"/>
      <c r="C68" s="24"/>
      <c r="D68" s="24"/>
      <c r="E68" s="24"/>
      <c r="F68" s="24"/>
      <c r="G68" s="24"/>
      <c r="H68" s="24"/>
      <c r="I68" s="24"/>
    </row>
    <row r="69" spans="2:14" x14ac:dyDescent="0.25">
      <c r="B69" s="24"/>
      <c r="C69" s="24"/>
      <c r="D69" s="24"/>
      <c r="E69" s="24"/>
      <c r="F69" s="24"/>
      <c r="G69" s="24"/>
      <c r="H69" s="24"/>
      <c r="I69" s="24"/>
    </row>
    <row r="70" spans="2:14" x14ac:dyDescent="0.25">
      <c r="B70" s="24"/>
      <c r="C70" s="24"/>
      <c r="D70" s="24"/>
      <c r="E70" s="24"/>
      <c r="F70" s="24"/>
      <c r="G70" s="24"/>
      <c r="H70" s="24"/>
      <c r="I70" s="24"/>
    </row>
    <row r="71" spans="2:14" x14ac:dyDescent="0.25">
      <c r="B71" s="24"/>
      <c r="C71" s="24"/>
      <c r="D71" s="24"/>
      <c r="E71" s="24"/>
      <c r="F71" s="24"/>
      <c r="G71" s="24"/>
      <c r="H71" s="24"/>
      <c r="I71" s="24"/>
    </row>
    <row r="72" spans="2:14" ht="14.5" x14ac:dyDescent="0.35">
      <c r="B72" s="241" t="s">
        <v>268</v>
      </c>
      <c r="C72" s="241"/>
      <c r="D72" s="241"/>
      <c r="E72" s="241"/>
      <c r="F72" s="241"/>
      <c r="G72" s="241"/>
      <c r="H72" s="24"/>
      <c r="I72" s="241" t="s">
        <v>206</v>
      </c>
      <c r="J72" s="241"/>
      <c r="K72" s="241"/>
      <c r="L72" s="241"/>
      <c r="M72" s="241"/>
      <c r="N72" s="241"/>
    </row>
    <row r="73" spans="2:14" ht="14.5" x14ac:dyDescent="0.35">
      <c r="B73" s="241" t="s">
        <v>235</v>
      </c>
      <c r="C73" s="241"/>
      <c r="D73" s="241"/>
      <c r="E73" s="241"/>
      <c r="F73" s="241"/>
      <c r="G73" s="241"/>
      <c r="I73" s="241" t="s">
        <v>235</v>
      </c>
      <c r="J73" s="241"/>
      <c r="K73" s="241"/>
      <c r="L73" s="241"/>
      <c r="M73" s="241"/>
      <c r="N73" s="241"/>
    </row>
    <row r="74" spans="2:14" ht="14.5" x14ac:dyDescent="0.35">
      <c r="B74" s="241" t="s">
        <v>700</v>
      </c>
      <c r="C74" s="241"/>
      <c r="D74" s="241"/>
      <c r="E74" s="241"/>
      <c r="F74" s="241"/>
      <c r="G74" s="241"/>
      <c r="I74" s="241" t="s">
        <v>700</v>
      </c>
      <c r="J74" s="241"/>
      <c r="K74" s="241"/>
      <c r="L74" s="241"/>
      <c r="M74" s="241"/>
      <c r="N74" s="241"/>
    </row>
    <row r="91" spans="2:2" x14ac:dyDescent="0.25">
      <c r="B91" s="110" t="s">
        <v>487</v>
      </c>
    </row>
  </sheetData>
  <mergeCells count="26">
    <mergeCell ref="B11:G11"/>
    <mergeCell ref="I11:N11"/>
    <mergeCell ref="B6:N6"/>
    <mergeCell ref="B7:N7"/>
    <mergeCell ref="B9:G9"/>
    <mergeCell ref="I9:N9"/>
    <mergeCell ref="B10:G10"/>
    <mergeCell ref="I10:N10"/>
    <mergeCell ref="B30:G31"/>
    <mergeCell ref="I30:N30"/>
    <mergeCell ref="I31:N31"/>
    <mergeCell ref="B32:G32"/>
    <mergeCell ref="I32:N32"/>
    <mergeCell ref="B74:G74"/>
    <mergeCell ref="I72:N72"/>
    <mergeCell ref="I73:N73"/>
    <mergeCell ref="I74:N74"/>
    <mergeCell ref="I51:N51"/>
    <mergeCell ref="I52:N52"/>
    <mergeCell ref="I53:N53"/>
    <mergeCell ref="B73:G73"/>
    <mergeCell ref="B51:G51"/>
    <mergeCell ref="B52:G52"/>
    <mergeCell ref="B53:G53"/>
    <mergeCell ref="B54:G54"/>
    <mergeCell ref="B72:G7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B1:V94"/>
  <sheetViews>
    <sheetView showGridLines="0" zoomScale="145" zoomScaleNormal="14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baseColWidth="10" defaultColWidth="8.81640625" defaultRowHeight="12.5" x14ac:dyDescent="0.25"/>
  <cols>
    <col min="1" max="1" width="3.453125" customWidth="1"/>
    <col min="2" max="14" width="10.81640625" customWidth="1"/>
    <col min="15" max="15" width="8.81640625" customWidth="1"/>
    <col min="16" max="16" width="6.81640625" customWidth="1"/>
  </cols>
  <sheetData>
    <row r="1" spans="2:22" hidden="1" x14ac:dyDescent="0.25"/>
    <row r="2" spans="2:22" ht="21" hidden="1" x14ac:dyDescent="0.25">
      <c r="B2" s="53" t="s">
        <v>333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3"/>
      <c r="P2" s="13"/>
      <c r="Q2" s="13"/>
      <c r="R2" s="13"/>
      <c r="S2" s="13"/>
      <c r="T2" s="13"/>
      <c r="U2" s="23"/>
      <c r="V2" s="23"/>
    </row>
    <row r="3" spans="2:22" ht="21" hidden="1" x14ac:dyDescent="0.25">
      <c r="B3" s="53" t="s">
        <v>246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4" t="s">
        <v>698</v>
      </c>
      <c r="N3" s="55">
        <v>2021</v>
      </c>
      <c r="O3" s="13"/>
      <c r="P3" s="13"/>
      <c r="Q3" s="13"/>
      <c r="R3" s="13"/>
      <c r="S3" s="13"/>
      <c r="T3" s="13"/>
      <c r="U3" s="23"/>
      <c r="V3" s="23"/>
    </row>
    <row r="4" spans="2:22" ht="21" hidden="1" x14ac:dyDescent="0.25">
      <c r="B4" s="53" t="s">
        <v>295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3"/>
      <c r="P4" s="13"/>
      <c r="Q4" s="13"/>
      <c r="R4" s="13"/>
      <c r="S4" s="13"/>
      <c r="T4" s="13"/>
      <c r="U4" s="23"/>
      <c r="V4" s="23"/>
    </row>
    <row r="5" spans="2:22" x14ac:dyDescent="0.25">
      <c r="O5" s="13"/>
      <c r="P5" s="13"/>
      <c r="Q5" s="13"/>
      <c r="R5" s="13"/>
      <c r="S5" s="13"/>
      <c r="T5" s="13"/>
      <c r="U5" s="23"/>
      <c r="V5" s="23"/>
    </row>
    <row r="6" spans="2:22" ht="23.5" x14ac:dyDescent="0.25">
      <c r="B6" s="239" t="s">
        <v>355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13"/>
      <c r="P6" s="13"/>
      <c r="Q6" s="13"/>
      <c r="R6" s="13"/>
      <c r="S6" s="13"/>
      <c r="T6" s="13"/>
      <c r="U6" s="23"/>
      <c r="V6" s="23"/>
    </row>
    <row r="7" spans="2:22" ht="21" x14ac:dyDescent="0.25">
      <c r="B7" s="235" t="s">
        <v>699</v>
      </c>
      <c r="C7" s="235"/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13"/>
      <c r="P7" s="13"/>
      <c r="Q7" s="13"/>
      <c r="R7" s="13"/>
      <c r="S7" s="13"/>
      <c r="T7" s="13"/>
      <c r="U7" s="23"/>
      <c r="V7" s="23"/>
    </row>
    <row r="9" spans="2:22" ht="12.75" customHeight="1" x14ac:dyDescent="0.35">
      <c r="B9" s="241" t="s">
        <v>270</v>
      </c>
      <c r="C9" s="241"/>
      <c r="D9" s="241"/>
      <c r="E9" s="241"/>
      <c r="F9" s="241"/>
      <c r="G9" s="241"/>
      <c r="I9" s="241" t="s">
        <v>392</v>
      </c>
      <c r="J9" s="241"/>
      <c r="K9" s="241"/>
      <c r="L9" s="241"/>
      <c r="M9" s="241"/>
      <c r="N9" s="241"/>
    </row>
    <row r="10" spans="2:22" ht="14.5" x14ac:dyDescent="0.35">
      <c r="B10" s="241" t="s">
        <v>271</v>
      </c>
      <c r="C10" s="241"/>
      <c r="D10" s="241"/>
      <c r="E10" s="241"/>
      <c r="F10" s="241"/>
      <c r="G10" s="241"/>
      <c r="I10" s="241" t="s">
        <v>390</v>
      </c>
      <c r="J10" s="241"/>
      <c r="K10" s="241"/>
      <c r="L10" s="241"/>
      <c r="M10" s="241"/>
      <c r="N10" s="241"/>
    </row>
    <row r="11" spans="2:22" ht="14.5" x14ac:dyDescent="0.35">
      <c r="B11" s="241" t="s">
        <v>701</v>
      </c>
      <c r="C11" s="241"/>
      <c r="D11" s="241"/>
      <c r="E11" s="241"/>
      <c r="F11" s="241"/>
      <c r="G11" s="241"/>
      <c r="I11" s="241" t="s">
        <v>700</v>
      </c>
      <c r="J11" s="241"/>
      <c r="K11" s="241"/>
      <c r="L11" s="241"/>
      <c r="M11" s="241"/>
      <c r="N11" s="241"/>
    </row>
    <row r="30" spans="2:14" ht="13" x14ac:dyDescent="0.3">
      <c r="B30" s="244" t="s">
        <v>393</v>
      </c>
      <c r="C30" s="244"/>
      <c r="D30" s="244"/>
      <c r="E30" s="244"/>
      <c r="F30" s="244"/>
      <c r="G30" s="244"/>
      <c r="I30" s="244" t="s">
        <v>396</v>
      </c>
      <c r="J30" s="244"/>
      <c r="K30" s="244"/>
      <c r="L30" s="244"/>
      <c r="M30" s="244"/>
      <c r="N30" s="244"/>
    </row>
    <row r="31" spans="2:14" ht="14.5" x14ac:dyDescent="0.35">
      <c r="B31" s="241" t="s">
        <v>390</v>
      </c>
      <c r="C31" s="241"/>
      <c r="D31" s="241"/>
      <c r="E31" s="241"/>
      <c r="F31" s="241"/>
      <c r="G31" s="241"/>
      <c r="I31" s="241" t="s">
        <v>390</v>
      </c>
      <c r="J31" s="241"/>
      <c r="K31" s="241"/>
      <c r="L31" s="241"/>
      <c r="M31" s="241"/>
      <c r="N31" s="241"/>
    </row>
    <row r="32" spans="2:14" ht="14.5" x14ac:dyDescent="0.35">
      <c r="B32" s="241" t="s">
        <v>700</v>
      </c>
      <c r="C32" s="241"/>
      <c r="D32" s="241"/>
      <c r="E32" s="241"/>
      <c r="F32" s="241"/>
      <c r="G32" s="241"/>
      <c r="I32" s="241" t="s">
        <v>700</v>
      </c>
      <c r="J32" s="241"/>
      <c r="K32" s="241"/>
      <c r="L32" s="241"/>
      <c r="M32" s="241"/>
      <c r="N32" s="241"/>
    </row>
    <row r="52" spans="2:14" ht="13" x14ac:dyDescent="0.3">
      <c r="B52" s="244" t="s">
        <v>393</v>
      </c>
      <c r="C52" s="244"/>
      <c r="D52" s="244"/>
      <c r="E52" s="244"/>
      <c r="F52" s="244"/>
      <c r="G52" s="244"/>
      <c r="I52" s="244" t="s">
        <v>396</v>
      </c>
      <c r="J52" s="244"/>
      <c r="K52" s="244"/>
      <c r="L52" s="244"/>
      <c r="M52" s="244"/>
      <c r="N52" s="244"/>
    </row>
    <row r="53" spans="2:14" ht="13" x14ac:dyDescent="0.3">
      <c r="B53" s="244" t="s">
        <v>271</v>
      </c>
      <c r="C53" s="244"/>
      <c r="D53" s="244"/>
      <c r="E53" s="244"/>
      <c r="F53" s="244"/>
      <c r="G53" s="244"/>
      <c r="I53" s="244" t="s">
        <v>271</v>
      </c>
      <c r="J53" s="244"/>
      <c r="K53" s="244"/>
      <c r="L53" s="244"/>
      <c r="M53" s="244"/>
      <c r="N53" s="244"/>
    </row>
    <row r="54" spans="2:14" ht="13" x14ac:dyDescent="0.3">
      <c r="B54" s="244" t="s">
        <v>700</v>
      </c>
      <c r="C54" s="244"/>
      <c r="D54" s="244"/>
      <c r="E54" s="244"/>
      <c r="F54" s="244"/>
      <c r="G54" s="244"/>
      <c r="I54" s="244" t="s">
        <v>700</v>
      </c>
      <c r="J54" s="244"/>
      <c r="K54" s="244"/>
      <c r="L54" s="244"/>
      <c r="M54" s="244"/>
      <c r="N54" s="244"/>
    </row>
    <row r="74" spans="2:7" ht="14.5" x14ac:dyDescent="0.35">
      <c r="B74" s="241" t="s">
        <v>273</v>
      </c>
      <c r="C74" s="241"/>
      <c r="D74" s="241"/>
      <c r="E74" s="241"/>
      <c r="F74" s="241"/>
      <c r="G74" s="241"/>
    </row>
    <row r="75" spans="2:7" ht="14.5" x14ac:dyDescent="0.35">
      <c r="B75" s="241" t="s">
        <v>235</v>
      </c>
      <c r="C75" s="241"/>
      <c r="D75" s="241"/>
      <c r="E75" s="241"/>
      <c r="F75" s="241"/>
      <c r="G75" s="241"/>
    </row>
    <row r="76" spans="2:7" ht="14.5" x14ac:dyDescent="0.35">
      <c r="B76" s="241" t="s">
        <v>700</v>
      </c>
      <c r="C76" s="241"/>
      <c r="D76" s="241"/>
      <c r="E76" s="241"/>
      <c r="F76" s="241"/>
      <c r="G76" s="241"/>
    </row>
    <row r="77" spans="2:7" ht="12.75" customHeight="1" x14ac:dyDescent="0.25"/>
    <row r="78" spans="2:7" ht="12.75" customHeight="1" x14ac:dyDescent="0.25"/>
    <row r="79" spans="2:7" ht="12.75" customHeight="1" x14ac:dyDescent="0.25"/>
    <row r="94" spans="2:2" x14ac:dyDescent="0.25">
      <c r="B94" s="110" t="s">
        <v>487</v>
      </c>
    </row>
  </sheetData>
  <mergeCells count="23">
    <mergeCell ref="B6:N6"/>
    <mergeCell ref="B7:N7"/>
    <mergeCell ref="B9:G9"/>
    <mergeCell ref="B31:G31"/>
    <mergeCell ref="I9:N9"/>
    <mergeCell ref="B10:G10"/>
    <mergeCell ref="B11:G11"/>
    <mergeCell ref="I10:N10"/>
    <mergeCell ref="I11:N11"/>
    <mergeCell ref="B75:G75"/>
    <mergeCell ref="B76:G76"/>
    <mergeCell ref="I30:N30"/>
    <mergeCell ref="I31:N31"/>
    <mergeCell ref="I32:N32"/>
    <mergeCell ref="B52:G52"/>
    <mergeCell ref="B53:G53"/>
    <mergeCell ref="B54:G54"/>
    <mergeCell ref="I52:N52"/>
    <mergeCell ref="I53:N53"/>
    <mergeCell ref="I54:N54"/>
    <mergeCell ref="B32:G32"/>
    <mergeCell ref="B30:G30"/>
    <mergeCell ref="B74:G7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B1:Y35"/>
  <sheetViews>
    <sheetView showGridLines="0" zoomScale="115" zoomScaleNormal="11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baseColWidth="10" defaultRowHeight="12.5" x14ac:dyDescent="0.25"/>
  <cols>
    <col min="1" max="1" width="3.453125" customWidth="1"/>
    <col min="2" max="2" width="68" customWidth="1"/>
    <col min="3" max="3" width="10.6328125" customWidth="1"/>
    <col min="4" max="15" width="10.81640625" customWidth="1"/>
  </cols>
  <sheetData>
    <row r="1" spans="2:25" hidden="1" x14ac:dyDescent="0.25">
      <c r="P1" s="13"/>
      <c r="Q1" s="13"/>
      <c r="R1" s="13"/>
      <c r="S1" s="13"/>
      <c r="T1" s="23"/>
      <c r="U1" s="23"/>
    </row>
    <row r="2" spans="2:25" ht="18.75" hidden="1" customHeight="1" x14ac:dyDescent="0.25">
      <c r="B2" s="53" t="s">
        <v>333</v>
      </c>
      <c r="C2" s="53"/>
      <c r="D2" s="53"/>
      <c r="E2" s="53"/>
      <c r="F2" s="53"/>
      <c r="G2" s="52"/>
      <c r="H2" s="52"/>
      <c r="I2" s="52"/>
      <c r="J2" s="52"/>
      <c r="K2" s="52"/>
      <c r="L2" s="52"/>
      <c r="M2" s="52"/>
      <c r="N2" s="52"/>
      <c r="O2" s="52"/>
      <c r="P2" s="52"/>
      <c r="R2" s="13"/>
      <c r="S2" s="13"/>
      <c r="T2" s="13"/>
      <c r="U2" s="13"/>
      <c r="V2" s="13"/>
      <c r="W2" s="13"/>
      <c r="X2" s="23"/>
      <c r="Y2" s="23"/>
    </row>
    <row r="3" spans="2:25" ht="18.75" hidden="1" customHeight="1" x14ac:dyDescent="0.25">
      <c r="B3" s="53" t="s">
        <v>246</v>
      </c>
      <c r="C3" s="53"/>
      <c r="D3" s="53"/>
      <c r="E3" s="53"/>
      <c r="F3" s="53"/>
      <c r="G3" s="52"/>
      <c r="H3" s="52"/>
      <c r="I3" s="52"/>
      <c r="J3" s="52"/>
      <c r="K3" s="52"/>
      <c r="L3" s="52"/>
      <c r="M3" s="52"/>
      <c r="N3" s="52"/>
      <c r="O3" s="52"/>
      <c r="P3" s="55">
        <v>2021</v>
      </c>
      <c r="R3" s="13"/>
      <c r="S3" s="13"/>
      <c r="T3" s="13"/>
      <c r="U3" s="13"/>
      <c r="V3" s="13"/>
      <c r="W3" s="13"/>
      <c r="X3" s="23"/>
      <c r="Y3" s="23"/>
    </row>
    <row r="4" spans="2:25" ht="18.75" hidden="1" customHeight="1" x14ac:dyDescent="0.25">
      <c r="B4" s="53" t="s">
        <v>295</v>
      </c>
      <c r="C4" s="53"/>
      <c r="D4" s="53"/>
      <c r="E4" s="53"/>
      <c r="F4" s="53"/>
      <c r="G4" s="52"/>
      <c r="H4" s="52"/>
      <c r="I4" s="52"/>
      <c r="J4" s="52"/>
      <c r="K4" s="52"/>
      <c r="L4" s="52"/>
      <c r="M4" s="52"/>
      <c r="N4" s="52"/>
      <c r="O4" s="52"/>
      <c r="P4" s="52"/>
      <c r="R4" s="13"/>
      <c r="S4" s="13"/>
      <c r="T4" s="13"/>
      <c r="U4" s="13"/>
      <c r="V4" s="13"/>
      <c r="W4" s="13"/>
      <c r="X4" s="23"/>
      <c r="Y4" s="23"/>
    </row>
    <row r="5" spans="2:25" x14ac:dyDescent="0.25">
      <c r="P5" s="13"/>
      <c r="Q5" s="13"/>
      <c r="R5" s="13"/>
      <c r="S5" s="13"/>
      <c r="T5" s="23"/>
      <c r="U5" s="23"/>
    </row>
    <row r="6" spans="2:25" x14ac:dyDescent="0.25">
      <c r="P6" s="13"/>
      <c r="Q6" s="13"/>
      <c r="R6" s="13"/>
      <c r="S6" s="13"/>
      <c r="T6" s="23"/>
      <c r="U6" s="23"/>
    </row>
    <row r="7" spans="2:25" ht="23.5" x14ac:dyDescent="0.25">
      <c r="B7" s="239" t="s">
        <v>262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13"/>
      <c r="R7" s="13"/>
      <c r="S7" s="13"/>
      <c r="T7" s="23"/>
      <c r="U7" s="23"/>
    </row>
    <row r="8" spans="2:25" ht="21" x14ac:dyDescent="0.25">
      <c r="B8" s="235" t="s">
        <v>702</v>
      </c>
      <c r="C8" s="235"/>
      <c r="D8" s="235"/>
      <c r="E8" s="235"/>
      <c r="F8" s="235"/>
      <c r="G8" s="235"/>
      <c r="H8" s="235"/>
      <c r="I8" s="235"/>
      <c r="J8" s="235"/>
      <c r="K8" s="235"/>
      <c r="L8" s="235"/>
      <c r="M8" s="235"/>
      <c r="N8" s="235"/>
      <c r="O8" s="235"/>
      <c r="P8" s="235"/>
      <c r="Q8" s="13"/>
      <c r="R8" s="13"/>
      <c r="S8" s="13"/>
      <c r="T8" s="23"/>
      <c r="U8" s="23"/>
    </row>
    <row r="9" spans="2:25" ht="29" thickBot="1" x14ac:dyDescent="0.3">
      <c r="B9" s="33" t="s">
        <v>248</v>
      </c>
      <c r="C9" s="4">
        <v>2009</v>
      </c>
      <c r="D9" s="4">
        <v>2010</v>
      </c>
      <c r="E9" s="4">
        <v>2011</v>
      </c>
      <c r="F9" s="4">
        <v>2012</v>
      </c>
      <c r="G9" s="4">
        <v>2013</v>
      </c>
      <c r="H9" s="4">
        <v>2014</v>
      </c>
      <c r="I9" s="4">
        <v>2015</v>
      </c>
      <c r="J9" s="4">
        <v>2016</v>
      </c>
      <c r="K9" s="4">
        <v>2017</v>
      </c>
      <c r="L9" s="4">
        <v>2018</v>
      </c>
      <c r="M9" s="4">
        <v>2019</v>
      </c>
      <c r="N9" s="4">
        <v>2020</v>
      </c>
      <c r="O9" s="4">
        <v>2021</v>
      </c>
      <c r="P9" s="4" t="s">
        <v>370</v>
      </c>
    </row>
    <row r="10" spans="2:25" ht="16.5" thickTop="1" thickBot="1" x14ac:dyDescent="0.3">
      <c r="B10" s="38" t="s">
        <v>281</v>
      </c>
      <c r="C10" s="105"/>
      <c r="D10" s="105"/>
      <c r="E10" s="105"/>
      <c r="F10" s="105"/>
      <c r="G10" s="39"/>
      <c r="H10" s="39"/>
      <c r="I10" s="39"/>
      <c r="J10" s="39"/>
      <c r="K10" s="39"/>
      <c r="L10" s="39"/>
      <c r="M10" s="39"/>
      <c r="N10" s="39"/>
      <c r="O10" s="39"/>
      <c r="P10" s="39"/>
    </row>
    <row r="11" spans="2:25" ht="16" thickTop="1" x14ac:dyDescent="0.3">
      <c r="B11" s="35" t="s">
        <v>283</v>
      </c>
      <c r="C11" s="28">
        <v>0.13488162183728436</v>
      </c>
      <c r="D11" s="28">
        <v>0.13931257952447748</v>
      </c>
      <c r="E11" s="28">
        <v>0.13986753586895373</v>
      </c>
      <c r="F11" s="28">
        <v>0.13784866818272704</v>
      </c>
      <c r="G11" s="28">
        <v>0.13892008050721855</v>
      </c>
      <c r="H11" s="28">
        <v>0.13570712273025073</v>
      </c>
      <c r="I11" s="28">
        <v>0.1385691283129579</v>
      </c>
      <c r="J11" s="28">
        <v>0.14240136197565817</v>
      </c>
      <c r="K11" s="28">
        <v>0.1381017697314306</v>
      </c>
      <c r="L11" s="28">
        <v>0.1378145752154806</v>
      </c>
      <c r="M11" s="28">
        <v>0.14260950697731994</v>
      </c>
      <c r="N11" s="28">
        <v>0.13236329992151</v>
      </c>
      <c r="O11" s="31">
        <v>0.16322459903619882</v>
      </c>
      <c r="P11" s="31"/>
    </row>
    <row r="12" spans="2:25" ht="15.5" x14ac:dyDescent="0.3">
      <c r="B12" s="35" t="s">
        <v>338</v>
      </c>
      <c r="C12" s="28">
        <v>0.12911850905717404</v>
      </c>
      <c r="D12" s="28">
        <v>0.12658138566271726</v>
      </c>
      <c r="E12" s="28">
        <v>0.12807037028478202</v>
      </c>
      <c r="F12" s="28">
        <v>0.126634064816248</v>
      </c>
      <c r="G12" s="28">
        <v>0.12929799210249515</v>
      </c>
      <c r="H12" s="28">
        <v>0.12579555339132642</v>
      </c>
      <c r="I12" s="28">
        <v>0.12799693364506703</v>
      </c>
      <c r="J12" s="28">
        <v>0.13000221278276888</v>
      </c>
      <c r="K12" s="28">
        <v>0.12782740676781656</v>
      </c>
      <c r="L12" s="28">
        <v>0.12698427659993641</v>
      </c>
      <c r="M12" s="28">
        <v>0.13018664544515035</v>
      </c>
      <c r="N12" s="28">
        <v>0.1203071354694768</v>
      </c>
      <c r="O12" s="31">
        <v>0.14361656939820716</v>
      </c>
      <c r="P12" s="31"/>
    </row>
    <row r="13" spans="2:25" ht="15.5" x14ac:dyDescent="0.3">
      <c r="B13" s="37" t="s">
        <v>279</v>
      </c>
      <c r="C13" s="29">
        <v>0.89537493993387818</v>
      </c>
      <c r="D13" s="29">
        <v>0.83305236850435405</v>
      </c>
      <c r="E13" s="29">
        <v>0.84800863629419565</v>
      </c>
      <c r="F13" s="29">
        <v>0.82927316249878702</v>
      </c>
      <c r="G13" s="29">
        <v>0.79076999300803474</v>
      </c>
      <c r="H13" s="29">
        <v>0.78120419449047251</v>
      </c>
      <c r="I13" s="29">
        <v>0.78613893427880688</v>
      </c>
      <c r="J13" s="29">
        <v>0.8108717150560838</v>
      </c>
      <c r="K13" s="29">
        <v>0.77454460773633627</v>
      </c>
      <c r="L13" s="29">
        <v>0.75598855768335782</v>
      </c>
      <c r="M13" s="29">
        <v>0.73716893710656095</v>
      </c>
      <c r="N13" s="29">
        <v>0.64863954865074147</v>
      </c>
      <c r="O13" s="32">
        <v>0.81686362116030009</v>
      </c>
      <c r="P13" s="31"/>
    </row>
    <row r="14" spans="2:25" ht="15.5" x14ac:dyDescent="0.3">
      <c r="B14" s="35" t="s">
        <v>254</v>
      </c>
      <c r="C14" s="27">
        <v>527849.67882260832</v>
      </c>
      <c r="D14" s="27">
        <v>598003.6816269285</v>
      </c>
      <c r="E14" s="27">
        <v>654261.02172271162</v>
      </c>
      <c r="F14" s="27">
        <v>698162.11891202291</v>
      </c>
      <c r="G14" s="27">
        <v>745662.86708245112</v>
      </c>
      <c r="H14" s="27">
        <v>790621.18874669226</v>
      </c>
      <c r="I14" s="27">
        <v>859837.67353736795</v>
      </c>
      <c r="J14" s="27">
        <v>926905.19212593627</v>
      </c>
      <c r="K14" s="27">
        <v>951864.68538735493</v>
      </c>
      <c r="L14" s="27">
        <v>978996.86557762604</v>
      </c>
      <c r="M14" s="27">
        <v>1033763.3404723811</v>
      </c>
      <c r="N14" s="27">
        <v>917046.77789369354</v>
      </c>
      <c r="O14" s="30">
        <v>1228194.4674145239</v>
      </c>
      <c r="P14" s="31"/>
    </row>
    <row r="15" spans="2:25" ht="15.5" x14ac:dyDescent="0.3">
      <c r="B15" s="35" t="s">
        <v>276</v>
      </c>
      <c r="C15" s="27">
        <v>506180.20077698323</v>
      </c>
      <c r="D15" s="27">
        <v>543611.36921458622</v>
      </c>
      <c r="E15" s="27">
        <v>599135.69539093075</v>
      </c>
      <c r="F15" s="27">
        <v>642134.89322630526</v>
      </c>
      <c r="G15" s="27">
        <v>694234.13780604221</v>
      </c>
      <c r="H15" s="27">
        <v>733351.75851149543</v>
      </c>
      <c r="I15" s="27">
        <v>794377.17638429301</v>
      </c>
      <c r="J15" s="27">
        <v>847038.77071921458</v>
      </c>
      <c r="K15" s="27">
        <v>882405.90846177633</v>
      </c>
      <c r="L15" s="27">
        <v>907814.01221369253</v>
      </c>
      <c r="M15" s="27">
        <v>961734.30952900753</v>
      </c>
      <c r="N15" s="27">
        <v>848008.52146278962</v>
      </c>
      <c r="O15" s="30">
        <v>1081769.994168259</v>
      </c>
      <c r="P15" s="31"/>
    </row>
    <row r="16" spans="2:25" ht="13.5" customHeight="1" thickBot="1" x14ac:dyDescent="0.35">
      <c r="B16" s="40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2"/>
      <c r="P16" s="42"/>
    </row>
    <row r="17" spans="2:18" ht="13.5" customHeight="1" thickTop="1" thickBot="1" x14ac:dyDescent="0.35">
      <c r="B17" s="43" t="s">
        <v>282</v>
      </c>
      <c r="C17" s="106"/>
      <c r="D17" s="106"/>
      <c r="E17" s="106"/>
      <c r="F17" s="106"/>
      <c r="G17" s="44"/>
      <c r="H17" s="44"/>
      <c r="I17" s="44"/>
      <c r="J17" s="44"/>
      <c r="K17" s="44"/>
      <c r="L17" s="44"/>
      <c r="M17" s="44"/>
      <c r="N17" s="44"/>
      <c r="O17" s="45"/>
      <c r="P17" s="45"/>
    </row>
    <row r="18" spans="2:18" ht="16" thickTop="1" x14ac:dyDescent="0.3">
      <c r="B18" s="35" t="s">
        <v>286</v>
      </c>
      <c r="C18" s="28">
        <v>0.16758746393728438</v>
      </c>
      <c r="D18" s="28">
        <v>0.19004921842447747</v>
      </c>
      <c r="E18" s="28">
        <v>0.17896225406895372</v>
      </c>
      <c r="F18" s="28">
        <v>0.17997683878272702</v>
      </c>
      <c r="G18" s="28">
        <v>0.19134854460721853</v>
      </c>
      <c r="H18" s="28">
        <v>0.19024018353025074</v>
      </c>
      <c r="I18" s="28">
        <v>0.19379144301295789</v>
      </c>
      <c r="J18" s="28">
        <v>0.19338747707565815</v>
      </c>
      <c r="K18" s="28">
        <v>0.19695113043143059</v>
      </c>
      <c r="L18" s="28">
        <v>0.19449324121548062</v>
      </c>
      <c r="M18" s="28">
        <v>0.2098187695773199</v>
      </c>
      <c r="N18" s="28">
        <v>0.21290542162150999</v>
      </c>
      <c r="O18" s="31">
        <v>0.21505473923095239</v>
      </c>
      <c r="P18" s="31"/>
    </row>
    <row r="19" spans="2:18" ht="15.5" x14ac:dyDescent="0.3">
      <c r="B19" s="35" t="s">
        <v>478</v>
      </c>
      <c r="C19" s="28">
        <v>0.42439550364896145</v>
      </c>
      <c r="D19" s="28">
        <v>0.41462491696181797</v>
      </c>
      <c r="E19" s="28">
        <v>0.42499022037869788</v>
      </c>
      <c r="F19" s="28">
        <v>0.4180139791391293</v>
      </c>
      <c r="G19" s="28">
        <v>0.40669945040941413</v>
      </c>
      <c r="H19" s="28">
        <v>0.40588113960541133</v>
      </c>
      <c r="I19" s="28">
        <v>0.39826446729702925</v>
      </c>
      <c r="J19" s="28">
        <v>0.38853844298145446</v>
      </c>
      <c r="K19" s="28">
        <v>0.37744101677332331</v>
      </c>
      <c r="L19" s="28">
        <v>0.36856587643398425</v>
      </c>
      <c r="M19" s="28">
        <v>0.34924805980307422</v>
      </c>
      <c r="N19" s="28">
        <v>0.34774674756457169</v>
      </c>
      <c r="O19" s="31">
        <v>0.34192788192055956</v>
      </c>
      <c r="P19" s="31"/>
    </row>
    <row r="20" spans="2:18" ht="15.5" x14ac:dyDescent="0.3">
      <c r="B20" s="35" t="s">
        <v>339</v>
      </c>
      <c r="C20" s="28">
        <v>0.41519852510486616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31">
        <v>0</v>
      </c>
      <c r="P20" s="31"/>
    </row>
    <row r="21" spans="2:18" ht="15.5" x14ac:dyDescent="0.3">
      <c r="B21" s="35" t="s">
        <v>289</v>
      </c>
      <c r="C21" s="28">
        <v>1.7207950453696465E-2</v>
      </c>
      <c r="D21" s="28">
        <v>2.2896721425011049E-2</v>
      </c>
      <c r="E21" s="28">
        <v>1.4041906020325522E-2</v>
      </c>
      <c r="F21" s="28">
        <v>1.3948222666686095E-2</v>
      </c>
      <c r="G21" s="28">
        <v>1.572685521490004E-2</v>
      </c>
      <c r="H21" s="28">
        <v>1.6594502474574446E-2</v>
      </c>
      <c r="I21" s="28">
        <v>1.7428831819806794E-2</v>
      </c>
      <c r="J21" s="28">
        <v>1.782306786053469E-2</v>
      </c>
      <c r="K21" s="28">
        <v>1.8905452597407411E-2</v>
      </c>
      <c r="L21" s="28">
        <v>1.3332531398457774E-2</v>
      </c>
      <c r="M21" s="28">
        <v>1.9138991779357777E-2</v>
      </c>
      <c r="N21" s="28">
        <v>1.2305403562122586E-2</v>
      </c>
      <c r="O21" s="31">
        <v>1.5326245470245813E-2</v>
      </c>
      <c r="P21" s="31"/>
    </row>
    <row r="22" spans="2:18" ht="15.5" x14ac:dyDescent="0.3">
      <c r="B22" s="35" t="s">
        <v>285</v>
      </c>
      <c r="C22" s="28">
        <v>6.362555682647357E-2</v>
      </c>
      <c r="D22" s="28">
        <v>6.8845367103378005E-2</v>
      </c>
      <c r="E22" s="28">
        <v>6.9997719118512353E-2</v>
      </c>
      <c r="F22" s="28">
        <v>6.9340955349737901E-2</v>
      </c>
      <c r="G22" s="28">
        <v>7.1373657538270324E-2</v>
      </c>
      <c r="H22" s="28">
        <v>7.0301406017393306E-2</v>
      </c>
      <c r="I22" s="28">
        <v>7.0042174240344493E-2</v>
      </c>
      <c r="J22" s="28">
        <v>6.7927583699229604E-2</v>
      </c>
      <c r="K22" s="28">
        <v>6.6684923300941487E-2</v>
      </c>
      <c r="L22" s="28">
        <v>6.6582345294900924E-2</v>
      </c>
      <c r="M22" s="28">
        <v>6.5939698300958277E-2</v>
      </c>
      <c r="N22" s="28">
        <v>6.8761242217006732E-2</v>
      </c>
      <c r="O22" s="31">
        <v>6.7700606024984233E-2</v>
      </c>
      <c r="P22" s="31"/>
    </row>
    <row r="23" spans="2:18" ht="15.5" x14ac:dyDescent="0.3">
      <c r="B23" s="35" t="s">
        <v>288</v>
      </c>
      <c r="C23" s="27">
        <v>587729.47754890716</v>
      </c>
      <c r="D23" s="27">
        <v>713079.59326788224</v>
      </c>
      <c r="E23" s="27">
        <v>770515.68155773007</v>
      </c>
      <c r="F23" s="27">
        <v>841152.49539254175</v>
      </c>
      <c r="G23" s="27">
        <v>942276.91649792157</v>
      </c>
      <c r="H23" s="27">
        <v>1009746.1072907493</v>
      </c>
      <c r="I23" s="27">
        <v>1091478.6629232874</v>
      </c>
      <c r="J23" s="27">
        <v>1139107.5112551956</v>
      </c>
      <c r="K23" s="27">
        <v>1219615.6581312304</v>
      </c>
      <c r="L23" s="27">
        <v>1291489.5532836895</v>
      </c>
      <c r="M23" s="27">
        <v>1394766.8818291479</v>
      </c>
      <c r="N23" s="27">
        <v>1393764.7203080235</v>
      </c>
      <c r="O23" s="30">
        <v>1491380.3710542177</v>
      </c>
      <c r="P23" s="31"/>
    </row>
    <row r="24" spans="2:18" ht="15.5" x14ac:dyDescent="0.3">
      <c r="B24" s="35" t="s">
        <v>277</v>
      </c>
      <c r="C24" s="27">
        <v>249429.74763370943</v>
      </c>
      <c r="D24" s="27">
        <v>295660.56714586256</v>
      </c>
      <c r="E24" s="27">
        <v>327461.62931046233</v>
      </c>
      <c r="F24" s="27">
        <v>351613.50166184449</v>
      </c>
      <c r="G24" s="27">
        <v>383223.50407318212</v>
      </c>
      <c r="H24" s="27">
        <v>409836.90073929727</v>
      </c>
      <c r="I24" s="27">
        <v>434697.16825521673</v>
      </c>
      <c r="J24" s="27">
        <v>442587.05881157331</v>
      </c>
      <c r="K24" s="27">
        <v>460332.9740777174</v>
      </c>
      <c r="L24" s="27">
        <v>475998.97911133786</v>
      </c>
      <c r="M24" s="27">
        <v>487119.62735641352</v>
      </c>
      <c r="N24" s="27">
        <v>484677.1483573601</v>
      </c>
      <c r="O24" s="30">
        <v>509944.53141246689</v>
      </c>
      <c r="P24" s="31"/>
      <c r="R24" s="115"/>
    </row>
    <row r="25" spans="2:18" ht="16" thickBot="1" x14ac:dyDescent="0.35">
      <c r="B25" s="36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30"/>
      <c r="P25" s="31"/>
      <c r="R25" s="115"/>
    </row>
    <row r="26" spans="2:18" ht="13.5" customHeight="1" thickTop="1" thickBot="1" x14ac:dyDescent="0.35">
      <c r="B26" s="43" t="s">
        <v>479</v>
      </c>
      <c r="C26" s="106"/>
      <c r="D26" s="106"/>
      <c r="E26" s="106"/>
      <c r="F26" s="106"/>
      <c r="G26" s="44"/>
      <c r="H26" s="44"/>
      <c r="I26" s="44"/>
      <c r="J26" s="44"/>
      <c r="K26" s="44"/>
      <c r="L26" s="44"/>
      <c r="M26" s="44"/>
      <c r="N26" s="44"/>
      <c r="O26" s="45"/>
      <c r="P26" s="45"/>
    </row>
    <row r="27" spans="2:18" ht="16" thickTop="1" x14ac:dyDescent="0.3">
      <c r="B27" s="35" t="s">
        <v>480</v>
      </c>
      <c r="C27" s="28">
        <v>0.15264333190159576</v>
      </c>
      <c r="D27" s="28">
        <v>0.14714880887290668</v>
      </c>
      <c r="E27" s="28">
        <v>0.14859726113970223</v>
      </c>
      <c r="F27" s="28">
        <v>0.14425621214493292</v>
      </c>
      <c r="G27" s="28">
        <v>0.17855334924965413</v>
      </c>
      <c r="H27" s="28">
        <v>0.1832984877813402</v>
      </c>
      <c r="I27" s="28">
        <v>0.19137101981403409</v>
      </c>
      <c r="J27" s="28">
        <v>0.19178207212850867</v>
      </c>
      <c r="K27" s="28">
        <v>0.21588443710658692</v>
      </c>
      <c r="L27" s="28">
        <v>0.24947187918183419</v>
      </c>
      <c r="M27" s="28">
        <v>0.28868330790411623</v>
      </c>
      <c r="N27" s="28">
        <v>0.3581485682994533</v>
      </c>
      <c r="O27" s="31">
        <v>0.30084135582888549</v>
      </c>
      <c r="P27" s="31"/>
    </row>
    <row r="28" spans="2:18" ht="15.5" x14ac:dyDescent="0.3">
      <c r="B28" s="37" t="s">
        <v>292</v>
      </c>
      <c r="C28" s="28">
        <v>-1.2153020728389278E-2</v>
      </c>
      <c r="D28" s="28">
        <v>-3.0246640564644586E-2</v>
      </c>
      <c r="E28" s="28">
        <v>-1.8312814754579937E-2</v>
      </c>
      <c r="F28" s="28">
        <v>-2.2266531644426032E-2</v>
      </c>
      <c r="G28" s="28">
        <v>-2.7631624516718772E-2</v>
      </c>
      <c r="H28" s="28">
        <v>-2.9674253740292686E-2</v>
      </c>
      <c r="I28" s="28">
        <v>-2.8708913184545243E-2</v>
      </c>
      <c r="J28" s="28">
        <v>-2.3703199671366301E-2</v>
      </c>
      <c r="K28" s="28">
        <v>-2.9081191790813862E-2</v>
      </c>
      <c r="L28" s="28">
        <v>-2.2515668658053847E-2</v>
      </c>
      <c r="M28" s="28">
        <v>-2.6811796325032704E-2</v>
      </c>
      <c r="N28" s="28">
        <v>-3.3946417610431753E-2</v>
      </c>
      <c r="O28" s="31">
        <v>-2.7761554729885214E-3</v>
      </c>
      <c r="P28" s="31"/>
    </row>
    <row r="29" spans="2:18" ht="15.5" x14ac:dyDescent="0.3">
      <c r="B29" s="37" t="s">
        <v>293</v>
      </c>
      <c r="C29" s="28">
        <v>-2.055282137161071E-2</v>
      </c>
      <c r="D29" s="28">
        <v>-2.0489998335355405E-2</v>
      </c>
      <c r="E29" s="28">
        <v>-2.0781903445420063E-2</v>
      </c>
      <c r="F29" s="28">
        <v>-1.9861638955573972E-2</v>
      </c>
      <c r="G29" s="28">
        <v>-2.4796839583281244E-2</v>
      </c>
      <c r="H29" s="28">
        <v>-2.4858807059707329E-2</v>
      </c>
      <c r="I29" s="28">
        <v>-2.6513401515454751E-2</v>
      </c>
      <c r="J29" s="28">
        <v>-2.7282915428633689E-2</v>
      </c>
      <c r="K29" s="28">
        <v>-2.9768168909186134E-2</v>
      </c>
      <c r="L29" s="28">
        <v>-3.4162997341946146E-2</v>
      </c>
      <c r="M29" s="28">
        <v>-4.0397466274967292E-2</v>
      </c>
      <c r="N29" s="28">
        <v>-4.6595704089568243E-2</v>
      </c>
      <c r="O29" s="31">
        <v>-4.9053984721765011E-2</v>
      </c>
      <c r="P29" s="31"/>
    </row>
    <row r="30" spans="2:18" ht="15.5" x14ac:dyDescent="0.3">
      <c r="B30" s="37" t="s">
        <v>294</v>
      </c>
      <c r="C30" s="28">
        <v>-3.27058421E-2</v>
      </c>
      <c r="D30" s="28">
        <v>-5.0736638899999999E-2</v>
      </c>
      <c r="E30" s="28">
        <v>-3.9094718199999996E-2</v>
      </c>
      <c r="F30" s="28">
        <v>-4.2128170600000001E-2</v>
      </c>
      <c r="G30" s="28">
        <v>-5.2428464100000002E-2</v>
      </c>
      <c r="H30" s="28">
        <v>-5.4533060799999998E-2</v>
      </c>
      <c r="I30" s="28">
        <v>-5.5222314700000004E-2</v>
      </c>
      <c r="J30" s="28">
        <v>-5.0986115099999993E-2</v>
      </c>
      <c r="K30" s="28">
        <v>-5.8849360699999999E-2</v>
      </c>
      <c r="L30" s="28">
        <v>-5.6678666000000003E-2</v>
      </c>
      <c r="M30" s="28">
        <v>-6.72092626E-2</v>
      </c>
      <c r="N30" s="28">
        <v>-8.0542121699999997E-2</v>
      </c>
      <c r="O30" s="31">
        <v>-5.1830140194753502E-2</v>
      </c>
      <c r="P30" s="31"/>
    </row>
    <row r="31" spans="2:18" ht="15.5" x14ac:dyDescent="0.3">
      <c r="B31" s="35" t="s">
        <v>400</v>
      </c>
      <c r="C31" s="27">
        <v>-47643.196295110334</v>
      </c>
      <c r="D31" s="27">
        <v>-129896.01595371669</v>
      </c>
      <c r="E31" s="27">
        <v>-85670.565160021855</v>
      </c>
      <c r="F31" s="27">
        <v>-112908.93126396045</v>
      </c>
      <c r="G31" s="27">
        <v>-148361.29092660802</v>
      </c>
      <c r="H31" s="27">
        <v>-172992.33221116723</v>
      </c>
      <c r="I31" s="27">
        <v>-178173.8416940567</v>
      </c>
      <c r="J31" s="27">
        <v>-154439.90284454124</v>
      </c>
      <c r="K31" s="27">
        <v>-200750.49717573635</v>
      </c>
      <c r="L31" s="27">
        <v>-160965.12142631828</v>
      </c>
      <c r="M31" s="27">
        <v>-198068.12240777552</v>
      </c>
      <c r="N31" s="27">
        <v>-239278.00536888494</v>
      </c>
      <c r="O31" s="30">
        <v>-20910.969412575749</v>
      </c>
      <c r="P31" s="31"/>
    </row>
    <row r="32" spans="2:18" ht="15.5" x14ac:dyDescent="0.3">
      <c r="B32" s="35" t="s">
        <v>401</v>
      </c>
      <c r="C32" s="27">
        <v>-128215.93001378051</v>
      </c>
      <c r="D32" s="27">
        <v>-217891.54540673218</v>
      </c>
      <c r="E32" s="27">
        <v>-182891.96105848002</v>
      </c>
      <c r="F32" s="27">
        <v>-213623.15400128908</v>
      </c>
      <c r="G32" s="27">
        <v>-281501.89325527928</v>
      </c>
      <c r="H32" s="27">
        <v>-317912.00051632139</v>
      </c>
      <c r="I32" s="27">
        <v>-342721.85415342939</v>
      </c>
      <c r="J32" s="27">
        <v>-332203.7012571267</v>
      </c>
      <c r="K32" s="27">
        <v>-406243.26898222393</v>
      </c>
      <c r="L32" s="27">
        <v>-405197.30919509416</v>
      </c>
      <c r="M32" s="27">
        <v>-496498.34312535165</v>
      </c>
      <c r="N32" s="27">
        <v>-567716.99593513808</v>
      </c>
      <c r="O32" s="30">
        <v>-390402.65821109712</v>
      </c>
      <c r="P32" s="31"/>
    </row>
    <row r="33" spans="2:15" ht="15.5" x14ac:dyDescent="0.3">
      <c r="B33" s="36"/>
      <c r="C33" s="36"/>
      <c r="D33" s="36"/>
      <c r="E33" s="36"/>
      <c r="F33" s="36"/>
      <c r="G33" s="28"/>
      <c r="H33" s="28"/>
      <c r="I33" s="28"/>
      <c r="J33" s="28"/>
      <c r="K33" s="28"/>
      <c r="L33" s="28"/>
      <c r="M33" s="28"/>
      <c r="N33" s="28"/>
      <c r="O33" s="30"/>
    </row>
    <row r="34" spans="2:15" ht="13" x14ac:dyDescent="0.3">
      <c r="B34" s="110" t="s">
        <v>487</v>
      </c>
      <c r="C34" s="10"/>
      <c r="D34" s="10"/>
      <c r="E34" s="10"/>
      <c r="F34" s="10"/>
      <c r="G34" s="28"/>
      <c r="H34" s="28"/>
      <c r="I34" s="28"/>
      <c r="J34" s="28"/>
      <c r="K34" s="28"/>
      <c r="L34" s="28"/>
      <c r="M34" s="28"/>
      <c r="N34" s="28"/>
      <c r="O34" s="28"/>
    </row>
    <row r="35" spans="2:15" ht="15.5" x14ac:dyDescent="0.3">
      <c r="B35" s="36"/>
      <c r="C35" s="36"/>
      <c r="D35" s="36"/>
      <c r="E35" s="36"/>
      <c r="F35" s="36"/>
      <c r="G35" s="28"/>
      <c r="H35" s="28"/>
      <c r="I35" s="28"/>
      <c r="J35" s="28"/>
      <c r="K35" s="28"/>
      <c r="L35" s="28"/>
      <c r="M35" s="28"/>
      <c r="N35" s="28"/>
      <c r="O35" s="28"/>
    </row>
  </sheetData>
  <mergeCells count="2">
    <mergeCell ref="B7:P7"/>
    <mergeCell ref="B8:P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00000000-0003-0000-0A00-000002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Indicadores!C11:O11</xm:f>
              <xm:sqref>P11</xm:sqref>
            </x14:sparkline>
            <x14:sparkline>
              <xm:f>Indicadores!C12:O12</xm:f>
              <xm:sqref>P12</xm:sqref>
            </x14:sparkline>
            <x14:sparkline>
              <xm:f>Indicadores!C13:O13</xm:f>
              <xm:sqref>P13</xm:sqref>
            </x14:sparkline>
            <x14:sparkline>
              <xm:f>Indicadores!C14:O14</xm:f>
              <xm:sqref>P14</xm:sqref>
            </x14:sparkline>
            <x14:sparkline>
              <xm:f>Indicadores!C15:O15</xm:f>
              <xm:sqref>P15</xm:sqref>
            </x14:sparkline>
          </x14:sparklines>
        </x14:sparklineGroup>
        <x14:sparklineGroup displayEmptyCellsAs="gap" xr2:uid="{00000000-0003-0000-0A00-000001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Indicadores!C18:O18</xm:f>
              <xm:sqref>P18</xm:sqref>
            </x14:sparkline>
            <x14:sparkline>
              <xm:f>Indicadores!C19:O19</xm:f>
              <xm:sqref>P19</xm:sqref>
            </x14:sparkline>
            <x14:sparkline>
              <xm:f>Indicadores!C20:O20</xm:f>
              <xm:sqref>P20</xm:sqref>
            </x14:sparkline>
            <x14:sparkline>
              <xm:f>Indicadores!C21:O21</xm:f>
              <xm:sqref>P21</xm:sqref>
            </x14:sparkline>
            <x14:sparkline>
              <xm:f>Indicadores!C22:O22</xm:f>
              <xm:sqref>P22</xm:sqref>
            </x14:sparkline>
            <x14:sparkline>
              <xm:f>Indicadores!C27:O27</xm:f>
              <xm:sqref>P27</xm:sqref>
            </x14:sparkline>
            <x14:sparkline>
              <xm:f>Indicadores!C23:O23</xm:f>
              <xm:sqref>P23</xm:sqref>
            </x14:sparkline>
            <x14:sparkline>
              <xm:f>Indicadores!C24:O24</xm:f>
              <xm:sqref>P24</xm:sqref>
            </x14:sparkline>
            <x14:sparkline>
              <xm:f>Indicadores!C25:O25</xm:f>
              <xm:sqref>P25</xm:sqref>
            </x14:sparkline>
            <x14:sparkline>
              <xm:f>Indicadores!C28:O28</xm:f>
              <xm:sqref>P28</xm:sqref>
            </x14:sparkline>
            <x14:sparkline>
              <xm:f>Indicadores!C29:O29</xm:f>
              <xm:sqref>P29</xm:sqref>
            </x14:sparkline>
            <x14:sparkline>
              <xm:f>Indicadores!C30:O30</xm:f>
              <xm:sqref>P30</xm:sqref>
            </x14:sparkline>
            <x14:sparkline>
              <xm:f>Indicadores!C31:O31</xm:f>
              <xm:sqref>P31</xm:sqref>
            </x14:sparkline>
            <x14:sparkline>
              <xm:f>Indicadores!C32:O32</xm:f>
              <xm:sqref>P32</xm:sqref>
            </x14:sparkline>
          </x14:sparklines>
        </x14:sparklineGroup>
        <x14:sparklineGroup displayEmptyCellsAs="gap" xr2:uid="{00000000-0003-0000-0A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Indicadores!G16:N16</xm:f>
              <xm:sqref>P16</xm:sqref>
            </x14:sparkline>
            <x14:sparkline>
              <xm:f>Indicadores!G17:N17</xm:f>
              <xm:sqref>P17</xm:sqref>
            </x14:sparkline>
          </x14:sparklines>
        </x14:sparklineGroup>
        <x14:sparklineGroup displayEmptyCellsAs="gap" xr2:uid="{D01332D5-D6EE-4393-9832-63B73CD8C1EE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Indicadores!G26:N26</xm:f>
              <xm:sqref>P26</xm:sqref>
            </x14:sparkline>
          </x14:sparklines>
        </x14:sparklineGroup>
      </x14:sparklineGroup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A2069-36EE-A54F-88DB-4964FEACBA0C}">
  <dimension ref="A2:AI98"/>
  <sheetViews>
    <sheetView workbookViewId="0">
      <selection activeCell="AK17" sqref="AK17"/>
    </sheetView>
  </sheetViews>
  <sheetFormatPr baseColWidth="10" defaultColWidth="11.453125" defaultRowHeight="12.5" x14ac:dyDescent="0.25"/>
  <cols>
    <col min="1" max="1" width="4.6328125" style="1" bestFit="1" customWidth="1"/>
    <col min="2" max="2" width="43" style="1" customWidth="1"/>
    <col min="3" max="8" width="10.6328125" style="1" hidden="1" customWidth="1"/>
    <col min="9" max="12" width="11.36328125" style="1" hidden="1" customWidth="1"/>
    <col min="13" max="19" width="11.81640625" style="1" bestFit="1" customWidth="1"/>
    <col min="20" max="20" width="7.1796875" style="173" hidden="1" customWidth="1"/>
    <col min="21" max="21" width="6.1796875" style="173" hidden="1" customWidth="1"/>
    <col min="22" max="22" width="7.453125" style="173" hidden="1" customWidth="1"/>
    <col min="23" max="23" width="6.81640625" style="173" hidden="1" customWidth="1"/>
    <col min="24" max="24" width="6.1796875" style="173" hidden="1" customWidth="1"/>
    <col min="25" max="25" width="7" style="173" hidden="1" customWidth="1"/>
    <col min="26" max="26" width="6.1796875" style="173" hidden="1" customWidth="1"/>
    <col min="27" max="27" width="6.36328125" style="173" hidden="1" customWidth="1"/>
    <col min="28" max="28" width="7.36328125" style="1" hidden="1" customWidth="1"/>
    <col min="29" max="29" width="7.36328125" style="1" bestFit="1" customWidth="1"/>
    <col min="30" max="30" width="6.36328125" style="1" bestFit="1" customWidth="1"/>
    <col min="31" max="31" width="7.453125" style="1" bestFit="1" customWidth="1"/>
    <col min="32" max="32" width="7.1796875" style="1" bestFit="1" customWidth="1"/>
    <col min="33" max="33" width="6.81640625" style="1" bestFit="1" customWidth="1"/>
    <col min="34" max="34" width="7.36328125" style="1" bestFit="1" customWidth="1"/>
    <col min="35" max="35" width="6.81640625" style="1" bestFit="1" customWidth="1"/>
    <col min="36" max="256" width="11.453125" style="1"/>
    <col min="257" max="257" width="4.6328125" style="1" bestFit="1" customWidth="1"/>
    <col min="258" max="258" width="43" style="1" customWidth="1"/>
    <col min="259" max="268" width="0" style="1" hidden="1" customWidth="1"/>
    <col min="269" max="275" width="11.81640625" style="1" bestFit="1" customWidth="1"/>
    <col min="276" max="284" width="0" style="1" hidden="1" customWidth="1"/>
    <col min="285" max="285" width="7.36328125" style="1" bestFit="1" customWidth="1"/>
    <col min="286" max="286" width="6.36328125" style="1" bestFit="1" customWidth="1"/>
    <col min="287" max="287" width="7.453125" style="1" bestFit="1" customWidth="1"/>
    <col min="288" max="288" width="7.1796875" style="1" bestFit="1" customWidth="1"/>
    <col min="289" max="289" width="6.81640625" style="1" bestFit="1" customWidth="1"/>
    <col min="290" max="290" width="7.36328125" style="1" bestFit="1" customWidth="1"/>
    <col min="291" max="291" width="6.81640625" style="1" bestFit="1" customWidth="1"/>
    <col min="292" max="512" width="11.453125" style="1"/>
    <col min="513" max="513" width="4.6328125" style="1" bestFit="1" customWidth="1"/>
    <col min="514" max="514" width="43" style="1" customWidth="1"/>
    <col min="515" max="524" width="0" style="1" hidden="1" customWidth="1"/>
    <col min="525" max="531" width="11.81640625" style="1" bestFit="1" customWidth="1"/>
    <col min="532" max="540" width="0" style="1" hidden="1" customWidth="1"/>
    <col min="541" max="541" width="7.36328125" style="1" bestFit="1" customWidth="1"/>
    <col min="542" max="542" width="6.36328125" style="1" bestFit="1" customWidth="1"/>
    <col min="543" max="543" width="7.453125" style="1" bestFit="1" customWidth="1"/>
    <col min="544" max="544" width="7.1796875" style="1" bestFit="1" customWidth="1"/>
    <col min="545" max="545" width="6.81640625" style="1" bestFit="1" customWidth="1"/>
    <col min="546" max="546" width="7.36328125" style="1" bestFit="1" customWidth="1"/>
    <col min="547" max="547" width="6.81640625" style="1" bestFit="1" customWidth="1"/>
    <col min="548" max="768" width="11.453125" style="1"/>
    <col min="769" max="769" width="4.6328125" style="1" bestFit="1" customWidth="1"/>
    <col min="770" max="770" width="43" style="1" customWidth="1"/>
    <col min="771" max="780" width="0" style="1" hidden="1" customWidth="1"/>
    <col min="781" max="787" width="11.81640625" style="1" bestFit="1" customWidth="1"/>
    <col min="788" max="796" width="0" style="1" hidden="1" customWidth="1"/>
    <col min="797" max="797" width="7.36328125" style="1" bestFit="1" customWidth="1"/>
    <col min="798" max="798" width="6.36328125" style="1" bestFit="1" customWidth="1"/>
    <col min="799" max="799" width="7.453125" style="1" bestFit="1" customWidth="1"/>
    <col min="800" max="800" width="7.1796875" style="1" bestFit="1" customWidth="1"/>
    <col min="801" max="801" width="6.81640625" style="1" bestFit="1" customWidth="1"/>
    <col min="802" max="802" width="7.36328125" style="1" bestFit="1" customWidth="1"/>
    <col min="803" max="803" width="6.81640625" style="1" bestFit="1" customWidth="1"/>
    <col min="804" max="1024" width="11.453125" style="1"/>
    <col min="1025" max="1025" width="4.6328125" style="1" bestFit="1" customWidth="1"/>
    <col min="1026" max="1026" width="43" style="1" customWidth="1"/>
    <col min="1027" max="1036" width="0" style="1" hidden="1" customWidth="1"/>
    <col min="1037" max="1043" width="11.81640625" style="1" bestFit="1" customWidth="1"/>
    <col min="1044" max="1052" width="0" style="1" hidden="1" customWidth="1"/>
    <col min="1053" max="1053" width="7.36328125" style="1" bestFit="1" customWidth="1"/>
    <col min="1054" max="1054" width="6.36328125" style="1" bestFit="1" customWidth="1"/>
    <col min="1055" max="1055" width="7.453125" style="1" bestFit="1" customWidth="1"/>
    <col min="1056" max="1056" width="7.1796875" style="1" bestFit="1" customWidth="1"/>
    <col min="1057" max="1057" width="6.81640625" style="1" bestFit="1" customWidth="1"/>
    <col min="1058" max="1058" width="7.36328125" style="1" bestFit="1" customWidth="1"/>
    <col min="1059" max="1059" width="6.81640625" style="1" bestFit="1" customWidth="1"/>
    <col min="1060" max="1280" width="11.453125" style="1"/>
    <col min="1281" max="1281" width="4.6328125" style="1" bestFit="1" customWidth="1"/>
    <col min="1282" max="1282" width="43" style="1" customWidth="1"/>
    <col min="1283" max="1292" width="0" style="1" hidden="1" customWidth="1"/>
    <col min="1293" max="1299" width="11.81640625" style="1" bestFit="1" customWidth="1"/>
    <col min="1300" max="1308" width="0" style="1" hidden="1" customWidth="1"/>
    <col min="1309" max="1309" width="7.36328125" style="1" bestFit="1" customWidth="1"/>
    <col min="1310" max="1310" width="6.36328125" style="1" bestFit="1" customWidth="1"/>
    <col min="1311" max="1311" width="7.453125" style="1" bestFit="1" customWidth="1"/>
    <col min="1312" max="1312" width="7.1796875" style="1" bestFit="1" customWidth="1"/>
    <col min="1313" max="1313" width="6.81640625" style="1" bestFit="1" customWidth="1"/>
    <col min="1314" max="1314" width="7.36328125" style="1" bestFit="1" customWidth="1"/>
    <col min="1315" max="1315" width="6.81640625" style="1" bestFit="1" customWidth="1"/>
    <col min="1316" max="1536" width="11.453125" style="1"/>
    <col min="1537" max="1537" width="4.6328125" style="1" bestFit="1" customWidth="1"/>
    <col min="1538" max="1538" width="43" style="1" customWidth="1"/>
    <col min="1539" max="1548" width="0" style="1" hidden="1" customWidth="1"/>
    <col min="1549" max="1555" width="11.81640625" style="1" bestFit="1" customWidth="1"/>
    <col min="1556" max="1564" width="0" style="1" hidden="1" customWidth="1"/>
    <col min="1565" max="1565" width="7.36328125" style="1" bestFit="1" customWidth="1"/>
    <col min="1566" max="1566" width="6.36328125" style="1" bestFit="1" customWidth="1"/>
    <col min="1567" max="1567" width="7.453125" style="1" bestFit="1" customWidth="1"/>
    <col min="1568" max="1568" width="7.1796875" style="1" bestFit="1" customWidth="1"/>
    <col min="1569" max="1569" width="6.81640625" style="1" bestFit="1" customWidth="1"/>
    <col min="1570" max="1570" width="7.36328125" style="1" bestFit="1" customWidth="1"/>
    <col min="1571" max="1571" width="6.81640625" style="1" bestFit="1" customWidth="1"/>
    <col min="1572" max="1792" width="11.453125" style="1"/>
    <col min="1793" max="1793" width="4.6328125" style="1" bestFit="1" customWidth="1"/>
    <col min="1794" max="1794" width="43" style="1" customWidth="1"/>
    <col min="1795" max="1804" width="0" style="1" hidden="1" customWidth="1"/>
    <col min="1805" max="1811" width="11.81640625" style="1" bestFit="1" customWidth="1"/>
    <col min="1812" max="1820" width="0" style="1" hidden="1" customWidth="1"/>
    <col min="1821" max="1821" width="7.36328125" style="1" bestFit="1" customWidth="1"/>
    <col min="1822" max="1822" width="6.36328125" style="1" bestFit="1" customWidth="1"/>
    <col min="1823" max="1823" width="7.453125" style="1" bestFit="1" customWidth="1"/>
    <col min="1824" max="1824" width="7.1796875" style="1" bestFit="1" customWidth="1"/>
    <col min="1825" max="1825" width="6.81640625" style="1" bestFit="1" customWidth="1"/>
    <col min="1826" max="1826" width="7.36328125" style="1" bestFit="1" customWidth="1"/>
    <col min="1827" max="1827" width="6.81640625" style="1" bestFit="1" customWidth="1"/>
    <col min="1828" max="2048" width="11.453125" style="1"/>
    <col min="2049" max="2049" width="4.6328125" style="1" bestFit="1" customWidth="1"/>
    <col min="2050" max="2050" width="43" style="1" customWidth="1"/>
    <col min="2051" max="2060" width="0" style="1" hidden="1" customWidth="1"/>
    <col min="2061" max="2067" width="11.81640625" style="1" bestFit="1" customWidth="1"/>
    <col min="2068" max="2076" width="0" style="1" hidden="1" customWidth="1"/>
    <col min="2077" max="2077" width="7.36328125" style="1" bestFit="1" customWidth="1"/>
    <col min="2078" max="2078" width="6.36328125" style="1" bestFit="1" customWidth="1"/>
    <col min="2079" max="2079" width="7.453125" style="1" bestFit="1" customWidth="1"/>
    <col min="2080" max="2080" width="7.1796875" style="1" bestFit="1" customWidth="1"/>
    <col min="2081" max="2081" width="6.81640625" style="1" bestFit="1" customWidth="1"/>
    <col min="2082" max="2082" width="7.36328125" style="1" bestFit="1" customWidth="1"/>
    <col min="2083" max="2083" width="6.81640625" style="1" bestFit="1" customWidth="1"/>
    <col min="2084" max="2304" width="11.453125" style="1"/>
    <col min="2305" max="2305" width="4.6328125" style="1" bestFit="1" customWidth="1"/>
    <col min="2306" max="2306" width="43" style="1" customWidth="1"/>
    <col min="2307" max="2316" width="0" style="1" hidden="1" customWidth="1"/>
    <col min="2317" max="2323" width="11.81640625" style="1" bestFit="1" customWidth="1"/>
    <col min="2324" max="2332" width="0" style="1" hidden="1" customWidth="1"/>
    <col min="2333" max="2333" width="7.36328125" style="1" bestFit="1" customWidth="1"/>
    <col min="2334" max="2334" width="6.36328125" style="1" bestFit="1" customWidth="1"/>
    <col min="2335" max="2335" width="7.453125" style="1" bestFit="1" customWidth="1"/>
    <col min="2336" max="2336" width="7.1796875" style="1" bestFit="1" customWidth="1"/>
    <col min="2337" max="2337" width="6.81640625" style="1" bestFit="1" customWidth="1"/>
    <col min="2338" max="2338" width="7.36328125" style="1" bestFit="1" customWidth="1"/>
    <col min="2339" max="2339" width="6.81640625" style="1" bestFit="1" customWidth="1"/>
    <col min="2340" max="2560" width="11.453125" style="1"/>
    <col min="2561" max="2561" width="4.6328125" style="1" bestFit="1" customWidth="1"/>
    <col min="2562" max="2562" width="43" style="1" customWidth="1"/>
    <col min="2563" max="2572" width="0" style="1" hidden="1" customWidth="1"/>
    <col min="2573" max="2579" width="11.81640625" style="1" bestFit="1" customWidth="1"/>
    <col min="2580" max="2588" width="0" style="1" hidden="1" customWidth="1"/>
    <col min="2589" max="2589" width="7.36328125" style="1" bestFit="1" customWidth="1"/>
    <col min="2590" max="2590" width="6.36328125" style="1" bestFit="1" customWidth="1"/>
    <col min="2591" max="2591" width="7.453125" style="1" bestFit="1" customWidth="1"/>
    <col min="2592" max="2592" width="7.1796875" style="1" bestFit="1" customWidth="1"/>
    <col min="2593" max="2593" width="6.81640625" style="1" bestFit="1" customWidth="1"/>
    <col min="2594" max="2594" width="7.36328125" style="1" bestFit="1" customWidth="1"/>
    <col min="2595" max="2595" width="6.81640625" style="1" bestFit="1" customWidth="1"/>
    <col min="2596" max="2816" width="11.453125" style="1"/>
    <col min="2817" max="2817" width="4.6328125" style="1" bestFit="1" customWidth="1"/>
    <col min="2818" max="2818" width="43" style="1" customWidth="1"/>
    <col min="2819" max="2828" width="0" style="1" hidden="1" customWidth="1"/>
    <col min="2829" max="2835" width="11.81640625" style="1" bestFit="1" customWidth="1"/>
    <col min="2836" max="2844" width="0" style="1" hidden="1" customWidth="1"/>
    <col min="2845" max="2845" width="7.36328125" style="1" bestFit="1" customWidth="1"/>
    <col min="2846" max="2846" width="6.36328125" style="1" bestFit="1" customWidth="1"/>
    <col min="2847" max="2847" width="7.453125" style="1" bestFit="1" customWidth="1"/>
    <col min="2848" max="2848" width="7.1796875" style="1" bestFit="1" customWidth="1"/>
    <col min="2849" max="2849" width="6.81640625" style="1" bestFit="1" customWidth="1"/>
    <col min="2850" max="2850" width="7.36328125" style="1" bestFit="1" customWidth="1"/>
    <col min="2851" max="2851" width="6.81640625" style="1" bestFit="1" customWidth="1"/>
    <col min="2852" max="3072" width="11.453125" style="1"/>
    <col min="3073" max="3073" width="4.6328125" style="1" bestFit="1" customWidth="1"/>
    <col min="3074" max="3074" width="43" style="1" customWidth="1"/>
    <col min="3075" max="3084" width="0" style="1" hidden="1" customWidth="1"/>
    <col min="3085" max="3091" width="11.81640625" style="1" bestFit="1" customWidth="1"/>
    <col min="3092" max="3100" width="0" style="1" hidden="1" customWidth="1"/>
    <col min="3101" max="3101" width="7.36328125" style="1" bestFit="1" customWidth="1"/>
    <col min="3102" max="3102" width="6.36328125" style="1" bestFit="1" customWidth="1"/>
    <col min="3103" max="3103" width="7.453125" style="1" bestFit="1" customWidth="1"/>
    <col min="3104" max="3104" width="7.1796875" style="1" bestFit="1" customWidth="1"/>
    <col min="3105" max="3105" width="6.81640625" style="1" bestFit="1" customWidth="1"/>
    <col min="3106" max="3106" width="7.36328125" style="1" bestFit="1" customWidth="1"/>
    <col min="3107" max="3107" width="6.81640625" style="1" bestFit="1" customWidth="1"/>
    <col min="3108" max="3328" width="11.453125" style="1"/>
    <col min="3329" max="3329" width="4.6328125" style="1" bestFit="1" customWidth="1"/>
    <col min="3330" max="3330" width="43" style="1" customWidth="1"/>
    <col min="3331" max="3340" width="0" style="1" hidden="1" customWidth="1"/>
    <col min="3341" max="3347" width="11.81640625" style="1" bestFit="1" customWidth="1"/>
    <col min="3348" max="3356" width="0" style="1" hidden="1" customWidth="1"/>
    <col min="3357" max="3357" width="7.36328125" style="1" bestFit="1" customWidth="1"/>
    <col min="3358" max="3358" width="6.36328125" style="1" bestFit="1" customWidth="1"/>
    <col min="3359" max="3359" width="7.453125" style="1" bestFit="1" customWidth="1"/>
    <col min="3360" max="3360" width="7.1796875" style="1" bestFit="1" customWidth="1"/>
    <col min="3361" max="3361" width="6.81640625" style="1" bestFit="1" customWidth="1"/>
    <col min="3362" max="3362" width="7.36328125" style="1" bestFit="1" customWidth="1"/>
    <col min="3363" max="3363" width="6.81640625" style="1" bestFit="1" customWidth="1"/>
    <col min="3364" max="3584" width="11.453125" style="1"/>
    <col min="3585" max="3585" width="4.6328125" style="1" bestFit="1" customWidth="1"/>
    <col min="3586" max="3586" width="43" style="1" customWidth="1"/>
    <col min="3587" max="3596" width="0" style="1" hidden="1" customWidth="1"/>
    <col min="3597" max="3603" width="11.81640625" style="1" bestFit="1" customWidth="1"/>
    <col min="3604" max="3612" width="0" style="1" hidden="1" customWidth="1"/>
    <col min="3613" max="3613" width="7.36328125" style="1" bestFit="1" customWidth="1"/>
    <col min="3614" max="3614" width="6.36328125" style="1" bestFit="1" customWidth="1"/>
    <col min="3615" max="3615" width="7.453125" style="1" bestFit="1" customWidth="1"/>
    <col min="3616" max="3616" width="7.1796875" style="1" bestFit="1" customWidth="1"/>
    <col min="3617" max="3617" width="6.81640625" style="1" bestFit="1" customWidth="1"/>
    <col min="3618" max="3618" width="7.36328125" style="1" bestFit="1" customWidth="1"/>
    <col min="3619" max="3619" width="6.81640625" style="1" bestFit="1" customWidth="1"/>
    <col min="3620" max="3840" width="11.453125" style="1"/>
    <col min="3841" max="3841" width="4.6328125" style="1" bestFit="1" customWidth="1"/>
    <col min="3842" max="3842" width="43" style="1" customWidth="1"/>
    <col min="3843" max="3852" width="0" style="1" hidden="1" customWidth="1"/>
    <col min="3853" max="3859" width="11.81640625" style="1" bestFit="1" customWidth="1"/>
    <col min="3860" max="3868" width="0" style="1" hidden="1" customWidth="1"/>
    <col min="3869" max="3869" width="7.36328125" style="1" bestFit="1" customWidth="1"/>
    <col min="3870" max="3870" width="6.36328125" style="1" bestFit="1" customWidth="1"/>
    <col min="3871" max="3871" width="7.453125" style="1" bestFit="1" customWidth="1"/>
    <col min="3872" max="3872" width="7.1796875" style="1" bestFit="1" customWidth="1"/>
    <col min="3873" max="3873" width="6.81640625" style="1" bestFit="1" customWidth="1"/>
    <col min="3874" max="3874" width="7.36328125" style="1" bestFit="1" customWidth="1"/>
    <col min="3875" max="3875" width="6.81640625" style="1" bestFit="1" customWidth="1"/>
    <col min="3876" max="4096" width="11.453125" style="1"/>
    <col min="4097" max="4097" width="4.6328125" style="1" bestFit="1" customWidth="1"/>
    <col min="4098" max="4098" width="43" style="1" customWidth="1"/>
    <col min="4099" max="4108" width="0" style="1" hidden="1" customWidth="1"/>
    <col min="4109" max="4115" width="11.81640625" style="1" bestFit="1" customWidth="1"/>
    <col min="4116" max="4124" width="0" style="1" hidden="1" customWidth="1"/>
    <col min="4125" max="4125" width="7.36328125" style="1" bestFit="1" customWidth="1"/>
    <col min="4126" max="4126" width="6.36328125" style="1" bestFit="1" customWidth="1"/>
    <col min="4127" max="4127" width="7.453125" style="1" bestFit="1" customWidth="1"/>
    <col min="4128" max="4128" width="7.1796875" style="1" bestFit="1" customWidth="1"/>
    <col min="4129" max="4129" width="6.81640625" style="1" bestFit="1" customWidth="1"/>
    <col min="4130" max="4130" width="7.36328125" style="1" bestFit="1" customWidth="1"/>
    <col min="4131" max="4131" width="6.81640625" style="1" bestFit="1" customWidth="1"/>
    <col min="4132" max="4352" width="11.453125" style="1"/>
    <col min="4353" max="4353" width="4.6328125" style="1" bestFit="1" customWidth="1"/>
    <col min="4354" max="4354" width="43" style="1" customWidth="1"/>
    <col min="4355" max="4364" width="0" style="1" hidden="1" customWidth="1"/>
    <col min="4365" max="4371" width="11.81640625" style="1" bestFit="1" customWidth="1"/>
    <col min="4372" max="4380" width="0" style="1" hidden="1" customWidth="1"/>
    <col min="4381" max="4381" width="7.36328125" style="1" bestFit="1" customWidth="1"/>
    <col min="4382" max="4382" width="6.36328125" style="1" bestFit="1" customWidth="1"/>
    <col min="4383" max="4383" width="7.453125" style="1" bestFit="1" customWidth="1"/>
    <col min="4384" max="4384" width="7.1796875" style="1" bestFit="1" customWidth="1"/>
    <col min="4385" max="4385" width="6.81640625" style="1" bestFit="1" customWidth="1"/>
    <col min="4386" max="4386" width="7.36328125" style="1" bestFit="1" customWidth="1"/>
    <col min="4387" max="4387" width="6.81640625" style="1" bestFit="1" customWidth="1"/>
    <col min="4388" max="4608" width="11.453125" style="1"/>
    <col min="4609" max="4609" width="4.6328125" style="1" bestFit="1" customWidth="1"/>
    <col min="4610" max="4610" width="43" style="1" customWidth="1"/>
    <col min="4611" max="4620" width="0" style="1" hidden="1" customWidth="1"/>
    <col min="4621" max="4627" width="11.81640625" style="1" bestFit="1" customWidth="1"/>
    <col min="4628" max="4636" width="0" style="1" hidden="1" customWidth="1"/>
    <col min="4637" max="4637" width="7.36328125" style="1" bestFit="1" customWidth="1"/>
    <col min="4638" max="4638" width="6.36328125" style="1" bestFit="1" customWidth="1"/>
    <col min="4639" max="4639" width="7.453125" style="1" bestFit="1" customWidth="1"/>
    <col min="4640" max="4640" width="7.1796875" style="1" bestFit="1" customWidth="1"/>
    <col min="4641" max="4641" width="6.81640625" style="1" bestFit="1" customWidth="1"/>
    <col min="4642" max="4642" width="7.36328125" style="1" bestFit="1" customWidth="1"/>
    <col min="4643" max="4643" width="6.81640625" style="1" bestFit="1" customWidth="1"/>
    <col min="4644" max="4864" width="11.453125" style="1"/>
    <col min="4865" max="4865" width="4.6328125" style="1" bestFit="1" customWidth="1"/>
    <col min="4866" max="4866" width="43" style="1" customWidth="1"/>
    <col min="4867" max="4876" width="0" style="1" hidden="1" customWidth="1"/>
    <col min="4877" max="4883" width="11.81640625" style="1" bestFit="1" customWidth="1"/>
    <col min="4884" max="4892" width="0" style="1" hidden="1" customWidth="1"/>
    <col min="4893" max="4893" width="7.36328125" style="1" bestFit="1" customWidth="1"/>
    <col min="4894" max="4894" width="6.36328125" style="1" bestFit="1" customWidth="1"/>
    <col min="4895" max="4895" width="7.453125" style="1" bestFit="1" customWidth="1"/>
    <col min="4896" max="4896" width="7.1796875" style="1" bestFit="1" customWidth="1"/>
    <col min="4897" max="4897" width="6.81640625" style="1" bestFit="1" customWidth="1"/>
    <col min="4898" max="4898" width="7.36328125" style="1" bestFit="1" customWidth="1"/>
    <col min="4899" max="4899" width="6.81640625" style="1" bestFit="1" customWidth="1"/>
    <col min="4900" max="5120" width="11.453125" style="1"/>
    <col min="5121" max="5121" width="4.6328125" style="1" bestFit="1" customWidth="1"/>
    <col min="5122" max="5122" width="43" style="1" customWidth="1"/>
    <col min="5123" max="5132" width="0" style="1" hidden="1" customWidth="1"/>
    <col min="5133" max="5139" width="11.81640625" style="1" bestFit="1" customWidth="1"/>
    <col min="5140" max="5148" width="0" style="1" hidden="1" customWidth="1"/>
    <col min="5149" max="5149" width="7.36328125" style="1" bestFit="1" customWidth="1"/>
    <col min="5150" max="5150" width="6.36328125" style="1" bestFit="1" customWidth="1"/>
    <col min="5151" max="5151" width="7.453125" style="1" bestFit="1" customWidth="1"/>
    <col min="5152" max="5152" width="7.1796875" style="1" bestFit="1" customWidth="1"/>
    <col min="5153" max="5153" width="6.81640625" style="1" bestFit="1" customWidth="1"/>
    <col min="5154" max="5154" width="7.36328125" style="1" bestFit="1" customWidth="1"/>
    <col min="5155" max="5155" width="6.81640625" style="1" bestFit="1" customWidth="1"/>
    <col min="5156" max="5376" width="11.453125" style="1"/>
    <col min="5377" max="5377" width="4.6328125" style="1" bestFit="1" customWidth="1"/>
    <col min="5378" max="5378" width="43" style="1" customWidth="1"/>
    <col min="5379" max="5388" width="0" style="1" hidden="1" customWidth="1"/>
    <col min="5389" max="5395" width="11.81640625" style="1" bestFit="1" customWidth="1"/>
    <col min="5396" max="5404" width="0" style="1" hidden="1" customWidth="1"/>
    <col min="5405" max="5405" width="7.36328125" style="1" bestFit="1" customWidth="1"/>
    <col min="5406" max="5406" width="6.36328125" style="1" bestFit="1" customWidth="1"/>
    <col min="5407" max="5407" width="7.453125" style="1" bestFit="1" customWidth="1"/>
    <col min="5408" max="5408" width="7.1796875" style="1" bestFit="1" customWidth="1"/>
    <col min="5409" max="5409" width="6.81640625" style="1" bestFit="1" customWidth="1"/>
    <col min="5410" max="5410" width="7.36328125" style="1" bestFit="1" customWidth="1"/>
    <col min="5411" max="5411" width="6.81640625" style="1" bestFit="1" customWidth="1"/>
    <col min="5412" max="5632" width="11.453125" style="1"/>
    <col min="5633" max="5633" width="4.6328125" style="1" bestFit="1" customWidth="1"/>
    <col min="5634" max="5634" width="43" style="1" customWidth="1"/>
    <col min="5635" max="5644" width="0" style="1" hidden="1" customWidth="1"/>
    <col min="5645" max="5651" width="11.81640625" style="1" bestFit="1" customWidth="1"/>
    <col min="5652" max="5660" width="0" style="1" hidden="1" customWidth="1"/>
    <col min="5661" max="5661" width="7.36328125" style="1" bestFit="1" customWidth="1"/>
    <col min="5662" max="5662" width="6.36328125" style="1" bestFit="1" customWidth="1"/>
    <col min="5663" max="5663" width="7.453125" style="1" bestFit="1" customWidth="1"/>
    <col min="5664" max="5664" width="7.1796875" style="1" bestFit="1" customWidth="1"/>
    <col min="5665" max="5665" width="6.81640625" style="1" bestFit="1" customWidth="1"/>
    <col min="5666" max="5666" width="7.36328125" style="1" bestFit="1" customWidth="1"/>
    <col min="5667" max="5667" width="6.81640625" style="1" bestFit="1" customWidth="1"/>
    <col min="5668" max="5888" width="11.453125" style="1"/>
    <col min="5889" max="5889" width="4.6328125" style="1" bestFit="1" customWidth="1"/>
    <col min="5890" max="5890" width="43" style="1" customWidth="1"/>
    <col min="5891" max="5900" width="0" style="1" hidden="1" customWidth="1"/>
    <col min="5901" max="5907" width="11.81640625" style="1" bestFit="1" customWidth="1"/>
    <col min="5908" max="5916" width="0" style="1" hidden="1" customWidth="1"/>
    <col min="5917" max="5917" width="7.36328125" style="1" bestFit="1" customWidth="1"/>
    <col min="5918" max="5918" width="6.36328125" style="1" bestFit="1" customWidth="1"/>
    <col min="5919" max="5919" width="7.453125" style="1" bestFit="1" customWidth="1"/>
    <col min="5920" max="5920" width="7.1796875" style="1" bestFit="1" customWidth="1"/>
    <col min="5921" max="5921" width="6.81640625" style="1" bestFit="1" customWidth="1"/>
    <col min="5922" max="5922" width="7.36328125" style="1" bestFit="1" customWidth="1"/>
    <col min="5923" max="5923" width="6.81640625" style="1" bestFit="1" customWidth="1"/>
    <col min="5924" max="6144" width="11.453125" style="1"/>
    <col min="6145" max="6145" width="4.6328125" style="1" bestFit="1" customWidth="1"/>
    <col min="6146" max="6146" width="43" style="1" customWidth="1"/>
    <col min="6147" max="6156" width="0" style="1" hidden="1" customWidth="1"/>
    <col min="6157" max="6163" width="11.81640625" style="1" bestFit="1" customWidth="1"/>
    <col min="6164" max="6172" width="0" style="1" hidden="1" customWidth="1"/>
    <col min="6173" max="6173" width="7.36328125" style="1" bestFit="1" customWidth="1"/>
    <col min="6174" max="6174" width="6.36328125" style="1" bestFit="1" customWidth="1"/>
    <col min="6175" max="6175" width="7.453125" style="1" bestFit="1" customWidth="1"/>
    <col min="6176" max="6176" width="7.1796875" style="1" bestFit="1" customWidth="1"/>
    <col min="6177" max="6177" width="6.81640625" style="1" bestFit="1" customWidth="1"/>
    <col min="6178" max="6178" width="7.36328125" style="1" bestFit="1" customWidth="1"/>
    <col min="6179" max="6179" width="6.81640625" style="1" bestFit="1" customWidth="1"/>
    <col min="6180" max="6400" width="11.453125" style="1"/>
    <col min="6401" max="6401" width="4.6328125" style="1" bestFit="1" customWidth="1"/>
    <col min="6402" max="6402" width="43" style="1" customWidth="1"/>
    <col min="6403" max="6412" width="0" style="1" hidden="1" customWidth="1"/>
    <col min="6413" max="6419" width="11.81640625" style="1" bestFit="1" customWidth="1"/>
    <col min="6420" max="6428" width="0" style="1" hidden="1" customWidth="1"/>
    <col min="6429" max="6429" width="7.36328125" style="1" bestFit="1" customWidth="1"/>
    <col min="6430" max="6430" width="6.36328125" style="1" bestFit="1" customWidth="1"/>
    <col min="6431" max="6431" width="7.453125" style="1" bestFit="1" customWidth="1"/>
    <col min="6432" max="6432" width="7.1796875" style="1" bestFit="1" customWidth="1"/>
    <col min="6433" max="6433" width="6.81640625" style="1" bestFit="1" customWidth="1"/>
    <col min="6434" max="6434" width="7.36328125" style="1" bestFit="1" customWidth="1"/>
    <col min="6435" max="6435" width="6.81640625" style="1" bestFit="1" customWidth="1"/>
    <col min="6436" max="6656" width="11.453125" style="1"/>
    <col min="6657" max="6657" width="4.6328125" style="1" bestFit="1" customWidth="1"/>
    <col min="6658" max="6658" width="43" style="1" customWidth="1"/>
    <col min="6659" max="6668" width="0" style="1" hidden="1" customWidth="1"/>
    <col min="6669" max="6675" width="11.81640625" style="1" bestFit="1" customWidth="1"/>
    <col min="6676" max="6684" width="0" style="1" hidden="1" customWidth="1"/>
    <col min="6685" max="6685" width="7.36328125" style="1" bestFit="1" customWidth="1"/>
    <col min="6686" max="6686" width="6.36328125" style="1" bestFit="1" customWidth="1"/>
    <col min="6687" max="6687" width="7.453125" style="1" bestFit="1" customWidth="1"/>
    <col min="6688" max="6688" width="7.1796875" style="1" bestFit="1" customWidth="1"/>
    <col min="6689" max="6689" width="6.81640625" style="1" bestFit="1" customWidth="1"/>
    <col min="6690" max="6690" width="7.36328125" style="1" bestFit="1" customWidth="1"/>
    <col min="6691" max="6691" width="6.81640625" style="1" bestFit="1" customWidth="1"/>
    <col min="6692" max="6912" width="11.453125" style="1"/>
    <col min="6913" max="6913" width="4.6328125" style="1" bestFit="1" customWidth="1"/>
    <col min="6914" max="6914" width="43" style="1" customWidth="1"/>
    <col min="6915" max="6924" width="0" style="1" hidden="1" customWidth="1"/>
    <col min="6925" max="6931" width="11.81640625" style="1" bestFit="1" customWidth="1"/>
    <col min="6932" max="6940" width="0" style="1" hidden="1" customWidth="1"/>
    <col min="6941" max="6941" width="7.36328125" style="1" bestFit="1" customWidth="1"/>
    <col min="6942" max="6942" width="6.36328125" style="1" bestFit="1" customWidth="1"/>
    <col min="6943" max="6943" width="7.453125" style="1" bestFit="1" customWidth="1"/>
    <col min="6944" max="6944" width="7.1796875" style="1" bestFit="1" customWidth="1"/>
    <col min="6945" max="6945" width="6.81640625" style="1" bestFit="1" customWidth="1"/>
    <col min="6946" max="6946" width="7.36328125" style="1" bestFit="1" customWidth="1"/>
    <col min="6947" max="6947" width="6.81640625" style="1" bestFit="1" customWidth="1"/>
    <col min="6948" max="7168" width="11.453125" style="1"/>
    <col min="7169" max="7169" width="4.6328125" style="1" bestFit="1" customWidth="1"/>
    <col min="7170" max="7170" width="43" style="1" customWidth="1"/>
    <col min="7171" max="7180" width="0" style="1" hidden="1" customWidth="1"/>
    <col min="7181" max="7187" width="11.81640625" style="1" bestFit="1" customWidth="1"/>
    <col min="7188" max="7196" width="0" style="1" hidden="1" customWidth="1"/>
    <col min="7197" max="7197" width="7.36328125" style="1" bestFit="1" customWidth="1"/>
    <col min="7198" max="7198" width="6.36328125" style="1" bestFit="1" customWidth="1"/>
    <col min="7199" max="7199" width="7.453125" style="1" bestFit="1" customWidth="1"/>
    <col min="7200" max="7200" width="7.1796875" style="1" bestFit="1" customWidth="1"/>
    <col min="7201" max="7201" width="6.81640625" style="1" bestFit="1" customWidth="1"/>
    <col min="7202" max="7202" width="7.36328125" style="1" bestFit="1" customWidth="1"/>
    <col min="7203" max="7203" width="6.81640625" style="1" bestFit="1" customWidth="1"/>
    <col min="7204" max="7424" width="11.453125" style="1"/>
    <col min="7425" max="7425" width="4.6328125" style="1" bestFit="1" customWidth="1"/>
    <col min="7426" max="7426" width="43" style="1" customWidth="1"/>
    <col min="7427" max="7436" width="0" style="1" hidden="1" customWidth="1"/>
    <col min="7437" max="7443" width="11.81640625" style="1" bestFit="1" customWidth="1"/>
    <col min="7444" max="7452" width="0" style="1" hidden="1" customWidth="1"/>
    <col min="7453" max="7453" width="7.36328125" style="1" bestFit="1" customWidth="1"/>
    <col min="7454" max="7454" width="6.36328125" style="1" bestFit="1" customWidth="1"/>
    <col min="7455" max="7455" width="7.453125" style="1" bestFit="1" customWidth="1"/>
    <col min="7456" max="7456" width="7.1796875" style="1" bestFit="1" customWidth="1"/>
    <col min="7457" max="7457" width="6.81640625" style="1" bestFit="1" customWidth="1"/>
    <col min="7458" max="7458" width="7.36328125" style="1" bestFit="1" customWidth="1"/>
    <col min="7459" max="7459" width="6.81640625" style="1" bestFit="1" customWidth="1"/>
    <col min="7460" max="7680" width="11.453125" style="1"/>
    <col min="7681" max="7681" width="4.6328125" style="1" bestFit="1" customWidth="1"/>
    <col min="7682" max="7682" width="43" style="1" customWidth="1"/>
    <col min="7683" max="7692" width="0" style="1" hidden="1" customWidth="1"/>
    <col min="7693" max="7699" width="11.81640625" style="1" bestFit="1" customWidth="1"/>
    <col min="7700" max="7708" width="0" style="1" hidden="1" customWidth="1"/>
    <col min="7709" max="7709" width="7.36328125" style="1" bestFit="1" customWidth="1"/>
    <col min="7710" max="7710" width="6.36328125" style="1" bestFit="1" customWidth="1"/>
    <col min="7711" max="7711" width="7.453125" style="1" bestFit="1" customWidth="1"/>
    <col min="7712" max="7712" width="7.1796875" style="1" bestFit="1" customWidth="1"/>
    <col min="7713" max="7713" width="6.81640625" style="1" bestFit="1" customWidth="1"/>
    <col min="7714" max="7714" width="7.36328125" style="1" bestFit="1" customWidth="1"/>
    <col min="7715" max="7715" width="6.81640625" style="1" bestFit="1" customWidth="1"/>
    <col min="7716" max="7936" width="11.453125" style="1"/>
    <col min="7937" max="7937" width="4.6328125" style="1" bestFit="1" customWidth="1"/>
    <col min="7938" max="7938" width="43" style="1" customWidth="1"/>
    <col min="7939" max="7948" width="0" style="1" hidden="1" customWidth="1"/>
    <col min="7949" max="7955" width="11.81640625" style="1" bestFit="1" customWidth="1"/>
    <col min="7956" max="7964" width="0" style="1" hidden="1" customWidth="1"/>
    <col min="7965" max="7965" width="7.36328125" style="1" bestFit="1" customWidth="1"/>
    <col min="7966" max="7966" width="6.36328125" style="1" bestFit="1" customWidth="1"/>
    <col min="7967" max="7967" width="7.453125" style="1" bestFit="1" customWidth="1"/>
    <col min="7968" max="7968" width="7.1796875" style="1" bestFit="1" customWidth="1"/>
    <col min="7969" max="7969" width="6.81640625" style="1" bestFit="1" customWidth="1"/>
    <col min="7970" max="7970" width="7.36328125" style="1" bestFit="1" customWidth="1"/>
    <col min="7971" max="7971" width="6.81640625" style="1" bestFit="1" customWidth="1"/>
    <col min="7972" max="8192" width="11.453125" style="1"/>
    <col min="8193" max="8193" width="4.6328125" style="1" bestFit="1" customWidth="1"/>
    <col min="8194" max="8194" width="43" style="1" customWidth="1"/>
    <col min="8195" max="8204" width="0" style="1" hidden="1" customWidth="1"/>
    <col min="8205" max="8211" width="11.81640625" style="1" bestFit="1" customWidth="1"/>
    <col min="8212" max="8220" width="0" style="1" hidden="1" customWidth="1"/>
    <col min="8221" max="8221" width="7.36328125" style="1" bestFit="1" customWidth="1"/>
    <col min="8222" max="8222" width="6.36328125" style="1" bestFit="1" customWidth="1"/>
    <col min="8223" max="8223" width="7.453125" style="1" bestFit="1" customWidth="1"/>
    <col min="8224" max="8224" width="7.1796875" style="1" bestFit="1" customWidth="1"/>
    <col min="8225" max="8225" width="6.81640625" style="1" bestFit="1" customWidth="1"/>
    <col min="8226" max="8226" width="7.36328125" style="1" bestFit="1" customWidth="1"/>
    <col min="8227" max="8227" width="6.81640625" style="1" bestFit="1" customWidth="1"/>
    <col min="8228" max="8448" width="11.453125" style="1"/>
    <col min="8449" max="8449" width="4.6328125" style="1" bestFit="1" customWidth="1"/>
    <col min="8450" max="8450" width="43" style="1" customWidth="1"/>
    <col min="8451" max="8460" width="0" style="1" hidden="1" customWidth="1"/>
    <col min="8461" max="8467" width="11.81640625" style="1" bestFit="1" customWidth="1"/>
    <col min="8468" max="8476" width="0" style="1" hidden="1" customWidth="1"/>
    <col min="8477" max="8477" width="7.36328125" style="1" bestFit="1" customWidth="1"/>
    <col min="8478" max="8478" width="6.36328125" style="1" bestFit="1" customWidth="1"/>
    <col min="8479" max="8479" width="7.453125" style="1" bestFit="1" customWidth="1"/>
    <col min="8480" max="8480" width="7.1796875" style="1" bestFit="1" customWidth="1"/>
    <col min="8481" max="8481" width="6.81640625" style="1" bestFit="1" customWidth="1"/>
    <col min="8482" max="8482" width="7.36328125" style="1" bestFit="1" customWidth="1"/>
    <col min="8483" max="8483" width="6.81640625" style="1" bestFit="1" customWidth="1"/>
    <col min="8484" max="8704" width="11.453125" style="1"/>
    <col min="8705" max="8705" width="4.6328125" style="1" bestFit="1" customWidth="1"/>
    <col min="8706" max="8706" width="43" style="1" customWidth="1"/>
    <col min="8707" max="8716" width="0" style="1" hidden="1" customWidth="1"/>
    <col min="8717" max="8723" width="11.81640625" style="1" bestFit="1" customWidth="1"/>
    <col min="8724" max="8732" width="0" style="1" hidden="1" customWidth="1"/>
    <col min="8733" max="8733" width="7.36328125" style="1" bestFit="1" customWidth="1"/>
    <col min="8734" max="8734" width="6.36328125" style="1" bestFit="1" customWidth="1"/>
    <col min="8735" max="8735" width="7.453125" style="1" bestFit="1" customWidth="1"/>
    <col min="8736" max="8736" width="7.1796875" style="1" bestFit="1" customWidth="1"/>
    <col min="8737" max="8737" width="6.81640625" style="1" bestFit="1" customWidth="1"/>
    <col min="8738" max="8738" width="7.36328125" style="1" bestFit="1" customWidth="1"/>
    <col min="8739" max="8739" width="6.81640625" style="1" bestFit="1" customWidth="1"/>
    <col min="8740" max="8960" width="11.453125" style="1"/>
    <col min="8961" max="8961" width="4.6328125" style="1" bestFit="1" customWidth="1"/>
    <col min="8962" max="8962" width="43" style="1" customWidth="1"/>
    <col min="8963" max="8972" width="0" style="1" hidden="1" customWidth="1"/>
    <col min="8973" max="8979" width="11.81640625" style="1" bestFit="1" customWidth="1"/>
    <col min="8980" max="8988" width="0" style="1" hidden="1" customWidth="1"/>
    <col min="8989" max="8989" width="7.36328125" style="1" bestFit="1" customWidth="1"/>
    <col min="8990" max="8990" width="6.36328125" style="1" bestFit="1" customWidth="1"/>
    <col min="8991" max="8991" width="7.453125" style="1" bestFit="1" customWidth="1"/>
    <col min="8992" max="8992" width="7.1796875" style="1" bestFit="1" customWidth="1"/>
    <col min="8993" max="8993" width="6.81640625" style="1" bestFit="1" customWidth="1"/>
    <col min="8994" max="8994" width="7.36328125" style="1" bestFit="1" customWidth="1"/>
    <col min="8995" max="8995" width="6.81640625" style="1" bestFit="1" customWidth="1"/>
    <col min="8996" max="9216" width="11.453125" style="1"/>
    <col min="9217" max="9217" width="4.6328125" style="1" bestFit="1" customWidth="1"/>
    <col min="9218" max="9218" width="43" style="1" customWidth="1"/>
    <col min="9219" max="9228" width="0" style="1" hidden="1" customWidth="1"/>
    <col min="9229" max="9235" width="11.81640625" style="1" bestFit="1" customWidth="1"/>
    <col min="9236" max="9244" width="0" style="1" hidden="1" customWidth="1"/>
    <col min="9245" max="9245" width="7.36328125" style="1" bestFit="1" customWidth="1"/>
    <col min="9246" max="9246" width="6.36328125" style="1" bestFit="1" customWidth="1"/>
    <col min="9247" max="9247" width="7.453125" style="1" bestFit="1" customWidth="1"/>
    <col min="9248" max="9248" width="7.1796875" style="1" bestFit="1" customWidth="1"/>
    <col min="9249" max="9249" width="6.81640625" style="1" bestFit="1" customWidth="1"/>
    <col min="9250" max="9250" width="7.36328125" style="1" bestFit="1" customWidth="1"/>
    <col min="9251" max="9251" width="6.81640625" style="1" bestFit="1" customWidth="1"/>
    <col min="9252" max="9472" width="11.453125" style="1"/>
    <col min="9473" max="9473" width="4.6328125" style="1" bestFit="1" customWidth="1"/>
    <col min="9474" max="9474" width="43" style="1" customWidth="1"/>
    <col min="9475" max="9484" width="0" style="1" hidden="1" customWidth="1"/>
    <col min="9485" max="9491" width="11.81640625" style="1" bestFit="1" customWidth="1"/>
    <col min="9492" max="9500" width="0" style="1" hidden="1" customWidth="1"/>
    <col min="9501" max="9501" width="7.36328125" style="1" bestFit="1" customWidth="1"/>
    <col min="9502" max="9502" width="6.36328125" style="1" bestFit="1" customWidth="1"/>
    <col min="9503" max="9503" width="7.453125" style="1" bestFit="1" customWidth="1"/>
    <col min="9504" max="9504" width="7.1796875" style="1" bestFit="1" customWidth="1"/>
    <col min="9505" max="9505" width="6.81640625" style="1" bestFit="1" customWidth="1"/>
    <col min="9506" max="9506" width="7.36328125" style="1" bestFit="1" customWidth="1"/>
    <col min="9507" max="9507" width="6.81640625" style="1" bestFit="1" customWidth="1"/>
    <col min="9508" max="9728" width="11.453125" style="1"/>
    <col min="9729" max="9729" width="4.6328125" style="1" bestFit="1" customWidth="1"/>
    <col min="9730" max="9730" width="43" style="1" customWidth="1"/>
    <col min="9731" max="9740" width="0" style="1" hidden="1" customWidth="1"/>
    <col min="9741" max="9747" width="11.81640625" style="1" bestFit="1" customWidth="1"/>
    <col min="9748" max="9756" width="0" style="1" hidden="1" customWidth="1"/>
    <col min="9757" max="9757" width="7.36328125" style="1" bestFit="1" customWidth="1"/>
    <col min="9758" max="9758" width="6.36328125" style="1" bestFit="1" customWidth="1"/>
    <col min="9759" max="9759" width="7.453125" style="1" bestFit="1" customWidth="1"/>
    <col min="9760" max="9760" width="7.1796875" style="1" bestFit="1" customWidth="1"/>
    <col min="9761" max="9761" width="6.81640625" style="1" bestFit="1" customWidth="1"/>
    <col min="9762" max="9762" width="7.36328125" style="1" bestFit="1" customWidth="1"/>
    <col min="9763" max="9763" width="6.81640625" style="1" bestFit="1" customWidth="1"/>
    <col min="9764" max="9984" width="11.453125" style="1"/>
    <col min="9985" max="9985" width="4.6328125" style="1" bestFit="1" customWidth="1"/>
    <col min="9986" max="9986" width="43" style="1" customWidth="1"/>
    <col min="9987" max="9996" width="0" style="1" hidden="1" customWidth="1"/>
    <col min="9997" max="10003" width="11.81640625" style="1" bestFit="1" customWidth="1"/>
    <col min="10004" max="10012" width="0" style="1" hidden="1" customWidth="1"/>
    <col min="10013" max="10013" width="7.36328125" style="1" bestFit="1" customWidth="1"/>
    <col min="10014" max="10014" width="6.36328125" style="1" bestFit="1" customWidth="1"/>
    <col min="10015" max="10015" width="7.453125" style="1" bestFit="1" customWidth="1"/>
    <col min="10016" max="10016" width="7.1796875" style="1" bestFit="1" customWidth="1"/>
    <col min="10017" max="10017" width="6.81640625" style="1" bestFit="1" customWidth="1"/>
    <col min="10018" max="10018" width="7.36328125" style="1" bestFit="1" customWidth="1"/>
    <col min="10019" max="10019" width="6.81640625" style="1" bestFit="1" customWidth="1"/>
    <col min="10020" max="10240" width="11.453125" style="1"/>
    <col min="10241" max="10241" width="4.6328125" style="1" bestFit="1" customWidth="1"/>
    <col min="10242" max="10242" width="43" style="1" customWidth="1"/>
    <col min="10243" max="10252" width="0" style="1" hidden="1" customWidth="1"/>
    <col min="10253" max="10259" width="11.81640625" style="1" bestFit="1" customWidth="1"/>
    <col min="10260" max="10268" width="0" style="1" hidden="1" customWidth="1"/>
    <col min="10269" max="10269" width="7.36328125" style="1" bestFit="1" customWidth="1"/>
    <col min="10270" max="10270" width="6.36328125" style="1" bestFit="1" customWidth="1"/>
    <col min="10271" max="10271" width="7.453125" style="1" bestFit="1" customWidth="1"/>
    <col min="10272" max="10272" width="7.1796875" style="1" bestFit="1" customWidth="1"/>
    <col min="10273" max="10273" width="6.81640625" style="1" bestFit="1" customWidth="1"/>
    <col min="10274" max="10274" width="7.36328125" style="1" bestFit="1" customWidth="1"/>
    <col min="10275" max="10275" width="6.81640625" style="1" bestFit="1" customWidth="1"/>
    <col min="10276" max="10496" width="11.453125" style="1"/>
    <col min="10497" max="10497" width="4.6328125" style="1" bestFit="1" customWidth="1"/>
    <col min="10498" max="10498" width="43" style="1" customWidth="1"/>
    <col min="10499" max="10508" width="0" style="1" hidden="1" customWidth="1"/>
    <col min="10509" max="10515" width="11.81640625" style="1" bestFit="1" customWidth="1"/>
    <col min="10516" max="10524" width="0" style="1" hidden="1" customWidth="1"/>
    <col min="10525" max="10525" width="7.36328125" style="1" bestFit="1" customWidth="1"/>
    <col min="10526" max="10526" width="6.36328125" style="1" bestFit="1" customWidth="1"/>
    <col min="10527" max="10527" width="7.453125" style="1" bestFit="1" customWidth="1"/>
    <col min="10528" max="10528" width="7.1796875" style="1" bestFit="1" customWidth="1"/>
    <col min="10529" max="10529" width="6.81640625" style="1" bestFit="1" customWidth="1"/>
    <col min="10530" max="10530" width="7.36328125" style="1" bestFit="1" customWidth="1"/>
    <col min="10531" max="10531" width="6.81640625" style="1" bestFit="1" customWidth="1"/>
    <col min="10532" max="10752" width="11.453125" style="1"/>
    <col min="10753" max="10753" width="4.6328125" style="1" bestFit="1" customWidth="1"/>
    <col min="10754" max="10754" width="43" style="1" customWidth="1"/>
    <col min="10755" max="10764" width="0" style="1" hidden="1" customWidth="1"/>
    <col min="10765" max="10771" width="11.81640625" style="1" bestFit="1" customWidth="1"/>
    <col min="10772" max="10780" width="0" style="1" hidden="1" customWidth="1"/>
    <col min="10781" max="10781" width="7.36328125" style="1" bestFit="1" customWidth="1"/>
    <col min="10782" max="10782" width="6.36328125" style="1" bestFit="1" customWidth="1"/>
    <col min="10783" max="10783" width="7.453125" style="1" bestFit="1" customWidth="1"/>
    <col min="10784" max="10784" width="7.1796875" style="1" bestFit="1" customWidth="1"/>
    <col min="10785" max="10785" width="6.81640625" style="1" bestFit="1" customWidth="1"/>
    <col min="10786" max="10786" width="7.36328125" style="1" bestFit="1" customWidth="1"/>
    <col min="10787" max="10787" width="6.81640625" style="1" bestFit="1" customWidth="1"/>
    <col min="10788" max="11008" width="11.453125" style="1"/>
    <col min="11009" max="11009" width="4.6328125" style="1" bestFit="1" customWidth="1"/>
    <col min="11010" max="11010" width="43" style="1" customWidth="1"/>
    <col min="11011" max="11020" width="0" style="1" hidden="1" customWidth="1"/>
    <col min="11021" max="11027" width="11.81640625" style="1" bestFit="1" customWidth="1"/>
    <col min="11028" max="11036" width="0" style="1" hidden="1" customWidth="1"/>
    <col min="11037" max="11037" width="7.36328125" style="1" bestFit="1" customWidth="1"/>
    <col min="11038" max="11038" width="6.36328125" style="1" bestFit="1" customWidth="1"/>
    <col min="11039" max="11039" width="7.453125" style="1" bestFit="1" customWidth="1"/>
    <col min="11040" max="11040" width="7.1796875" style="1" bestFit="1" customWidth="1"/>
    <col min="11041" max="11041" width="6.81640625" style="1" bestFit="1" customWidth="1"/>
    <col min="11042" max="11042" width="7.36328125" style="1" bestFit="1" customWidth="1"/>
    <col min="11043" max="11043" width="6.81640625" style="1" bestFit="1" customWidth="1"/>
    <col min="11044" max="11264" width="11.453125" style="1"/>
    <col min="11265" max="11265" width="4.6328125" style="1" bestFit="1" customWidth="1"/>
    <col min="11266" max="11266" width="43" style="1" customWidth="1"/>
    <col min="11267" max="11276" width="0" style="1" hidden="1" customWidth="1"/>
    <col min="11277" max="11283" width="11.81640625" style="1" bestFit="1" customWidth="1"/>
    <col min="11284" max="11292" width="0" style="1" hidden="1" customWidth="1"/>
    <col min="11293" max="11293" width="7.36328125" style="1" bestFit="1" customWidth="1"/>
    <col min="11294" max="11294" width="6.36328125" style="1" bestFit="1" customWidth="1"/>
    <col min="11295" max="11295" width="7.453125" style="1" bestFit="1" customWidth="1"/>
    <col min="11296" max="11296" width="7.1796875" style="1" bestFit="1" customWidth="1"/>
    <col min="11297" max="11297" width="6.81640625" style="1" bestFit="1" customWidth="1"/>
    <col min="11298" max="11298" width="7.36328125" style="1" bestFit="1" customWidth="1"/>
    <col min="11299" max="11299" width="6.81640625" style="1" bestFit="1" customWidth="1"/>
    <col min="11300" max="11520" width="11.453125" style="1"/>
    <col min="11521" max="11521" width="4.6328125" style="1" bestFit="1" customWidth="1"/>
    <col min="11522" max="11522" width="43" style="1" customWidth="1"/>
    <col min="11523" max="11532" width="0" style="1" hidden="1" customWidth="1"/>
    <col min="11533" max="11539" width="11.81640625" style="1" bestFit="1" customWidth="1"/>
    <col min="11540" max="11548" width="0" style="1" hidden="1" customWidth="1"/>
    <col min="11549" max="11549" width="7.36328125" style="1" bestFit="1" customWidth="1"/>
    <col min="11550" max="11550" width="6.36328125" style="1" bestFit="1" customWidth="1"/>
    <col min="11551" max="11551" width="7.453125" style="1" bestFit="1" customWidth="1"/>
    <col min="11552" max="11552" width="7.1796875" style="1" bestFit="1" customWidth="1"/>
    <col min="11553" max="11553" width="6.81640625" style="1" bestFit="1" customWidth="1"/>
    <col min="11554" max="11554" width="7.36328125" style="1" bestFit="1" customWidth="1"/>
    <col min="11555" max="11555" width="6.81640625" style="1" bestFit="1" customWidth="1"/>
    <col min="11556" max="11776" width="11.453125" style="1"/>
    <col min="11777" max="11777" width="4.6328125" style="1" bestFit="1" customWidth="1"/>
    <col min="11778" max="11778" width="43" style="1" customWidth="1"/>
    <col min="11779" max="11788" width="0" style="1" hidden="1" customWidth="1"/>
    <col min="11789" max="11795" width="11.81640625" style="1" bestFit="1" customWidth="1"/>
    <col min="11796" max="11804" width="0" style="1" hidden="1" customWidth="1"/>
    <col min="11805" max="11805" width="7.36328125" style="1" bestFit="1" customWidth="1"/>
    <col min="11806" max="11806" width="6.36328125" style="1" bestFit="1" customWidth="1"/>
    <col min="11807" max="11807" width="7.453125" style="1" bestFit="1" customWidth="1"/>
    <col min="11808" max="11808" width="7.1796875" style="1" bestFit="1" customWidth="1"/>
    <col min="11809" max="11809" width="6.81640625" style="1" bestFit="1" customWidth="1"/>
    <col min="11810" max="11810" width="7.36328125" style="1" bestFit="1" customWidth="1"/>
    <col min="11811" max="11811" width="6.81640625" style="1" bestFit="1" customWidth="1"/>
    <col min="11812" max="12032" width="11.453125" style="1"/>
    <col min="12033" max="12033" width="4.6328125" style="1" bestFit="1" customWidth="1"/>
    <col min="12034" max="12034" width="43" style="1" customWidth="1"/>
    <col min="12035" max="12044" width="0" style="1" hidden="1" customWidth="1"/>
    <col min="12045" max="12051" width="11.81640625" style="1" bestFit="1" customWidth="1"/>
    <col min="12052" max="12060" width="0" style="1" hidden="1" customWidth="1"/>
    <col min="12061" max="12061" width="7.36328125" style="1" bestFit="1" customWidth="1"/>
    <col min="12062" max="12062" width="6.36328125" style="1" bestFit="1" customWidth="1"/>
    <col min="12063" max="12063" width="7.453125" style="1" bestFit="1" customWidth="1"/>
    <col min="12064" max="12064" width="7.1796875" style="1" bestFit="1" customWidth="1"/>
    <col min="12065" max="12065" width="6.81640625" style="1" bestFit="1" customWidth="1"/>
    <col min="12066" max="12066" width="7.36328125" style="1" bestFit="1" customWidth="1"/>
    <col min="12067" max="12067" width="6.81640625" style="1" bestFit="1" customWidth="1"/>
    <col min="12068" max="12288" width="11.453125" style="1"/>
    <col min="12289" max="12289" width="4.6328125" style="1" bestFit="1" customWidth="1"/>
    <col min="12290" max="12290" width="43" style="1" customWidth="1"/>
    <col min="12291" max="12300" width="0" style="1" hidden="1" customWidth="1"/>
    <col min="12301" max="12307" width="11.81640625" style="1" bestFit="1" customWidth="1"/>
    <col min="12308" max="12316" width="0" style="1" hidden="1" customWidth="1"/>
    <col min="12317" max="12317" width="7.36328125" style="1" bestFit="1" customWidth="1"/>
    <col min="12318" max="12318" width="6.36328125" style="1" bestFit="1" customWidth="1"/>
    <col min="12319" max="12319" width="7.453125" style="1" bestFit="1" customWidth="1"/>
    <col min="12320" max="12320" width="7.1796875" style="1" bestFit="1" customWidth="1"/>
    <col min="12321" max="12321" width="6.81640625" style="1" bestFit="1" customWidth="1"/>
    <col min="12322" max="12322" width="7.36328125" style="1" bestFit="1" customWidth="1"/>
    <col min="12323" max="12323" width="6.81640625" style="1" bestFit="1" customWidth="1"/>
    <col min="12324" max="12544" width="11.453125" style="1"/>
    <col min="12545" max="12545" width="4.6328125" style="1" bestFit="1" customWidth="1"/>
    <col min="12546" max="12546" width="43" style="1" customWidth="1"/>
    <col min="12547" max="12556" width="0" style="1" hidden="1" customWidth="1"/>
    <col min="12557" max="12563" width="11.81640625" style="1" bestFit="1" customWidth="1"/>
    <col min="12564" max="12572" width="0" style="1" hidden="1" customWidth="1"/>
    <col min="12573" max="12573" width="7.36328125" style="1" bestFit="1" customWidth="1"/>
    <col min="12574" max="12574" width="6.36328125" style="1" bestFit="1" customWidth="1"/>
    <col min="12575" max="12575" width="7.453125" style="1" bestFit="1" customWidth="1"/>
    <col min="12576" max="12576" width="7.1796875" style="1" bestFit="1" customWidth="1"/>
    <col min="12577" max="12577" width="6.81640625" style="1" bestFit="1" customWidth="1"/>
    <col min="12578" max="12578" width="7.36328125" style="1" bestFit="1" customWidth="1"/>
    <col min="12579" max="12579" width="6.81640625" style="1" bestFit="1" customWidth="1"/>
    <col min="12580" max="12800" width="11.453125" style="1"/>
    <col min="12801" max="12801" width="4.6328125" style="1" bestFit="1" customWidth="1"/>
    <col min="12802" max="12802" width="43" style="1" customWidth="1"/>
    <col min="12803" max="12812" width="0" style="1" hidden="1" customWidth="1"/>
    <col min="12813" max="12819" width="11.81640625" style="1" bestFit="1" customWidth="1"/>
    <col min="12820" max="12828" width="0" style="1" hidden="1" customWidth="1"/>
    <col min="12829" max="12829" width="7.36328125" style="1" bestFit="1" customWidth="1"/>
    <col min="12830" max="12830" width="6.36328125" style="1" bestFit="1" customWidth="1"/>
    <col min="12831" max="12831" width="7.453125" style="1" bestFit="1" customWidth="1"/>
    <col min="12832" max="12832" width="7.1796875" style="1" bestFit="1" customWidth="1"/>
    <col min="12833" max="12833" width="6.81640625" style="1" bestFit="1" customWidth="1"/>
    <col min="12834" max="12834" width="7.36328125" style="1" bestFit="1" customWidth="1"/>
    <col min="12835" max="12835" width="6.81640625" style="1" bestFit="1" customWidth="1"/>
    <col min="12836" max="13056" width="11.453125" style="1"/>
    <col min="13057" max="13057" width="4.6328125" style="1" bestFit="1" customWidth="1"/>
    <col min="13058" max="13058" width="43" style="1" customWidth="1"/>
    <col min="13059" max="13068" width="0" style="1" hidden="1" customWidth="1"/>
    <col min="13069" max="13075" width="11.81640625" style="1" bestFit="1" customWidth="1"/>
    <col min="13076" max="13084" width="0" style="1" hidden="1" customWidth="1"/>
    <col min="13085" max="13085" width="7.36328125" style="1" bestFit="1" customWidth="1"/>
    <col min="13086" max="13086" width="6.36328125" style="1" bestFit="1" customWidth="1"/>
    <col min="13087" max="13087" width="7.453125" style="1" bestFit="1" customWidth="1"/>
    <col min="13088" max="13088" width="7.1796875" style="1" bestFit="1" customWidth="1"/>
    <col min="13089" max="13089" width="6.81640625" style="1" bestFit="1" customWidth="1"/>
    <col min="13090" max="13090" width="7.36328125" style="1" bestFit="1" customWidth="1"/>
    <col min="13091" max="13091" width="6.81640625" style="1" bestFit="1" customWidth="1"/>
    <col min="13092" max="13312" width="11.453125" style="1"/>
    <col min="13313" max="13313" width="4.6328125" style="1" bestFit="1" customWidth="1"/>
    <col min="13314" max="13314" width="43" style="1" customWidth="1"/>
    <col min="13315" max="13324" width="0" style="1" hidden="1" customWidth="1"/>
    <col min="13325" max="13331" width="11.81640625" style="1" bestFit="1" customWidth="1"/>
    <col min="13332" max="13340" width="0" style="1" hidden="1" customWidth="1"/>
    <col min="13341" max="13341" width="7.36328125" style="1" bestFit="1" customWidth="1"/>
    <col min="13342" max="13342" width="6.36328125" style="1" bestFit="1" customWidth="1"/>
    <col min="13343" max="13343" width="7.453125" style="1" bestFit="1" customWidth="1"/>
    <col min="13344" max="13344" width="7.1796875" style="1" bestFit="1" customWidth="1"/>
    <col min="13345" max="13345" width="6.81640625" style="1" bestFit="1" customWidth="1"/>
    <col min="13346" max="13346" width="7.36328125" style="1" bestFit="1" customWidth="1"/>
    <col min="13347" max="13347" width="6.81640625" style="1" bestFit="1" customWidth="1"/>
    <col min="13348" max="13568" width="11.453125" style="1"/>
    <col min="13569" max="13569" width="4.6328125" style="1" bestFit="1" customWidth="1"/>
    <col min="13570" max="13570" width="43" style="1" customWidth="1"/>
    <col min="13571" max="13580" width="0" style="1" hidden="1" customWidth="1"/>
    <col min="13581" max="13587" width="11.81640625" style="1" bestFit="1" customWidth="1"/>
    <col min="13588" max="13596" width="0" style="1" hidden="1" customWidth="1"/>
    <col min="13597" max="13597" width="7.36328125" style="1" bestFit="1" customWidth="1"/>
    <col min="13598" max="13598" width="6.36328125" style="1" bestFit="1" customWidth="1"/>
    <col min="13599" max="13599" width="7.453125" style="1" bestFit="1" customWidth="1"/>
    <col min="13600" max="13600" width="7.1796875" style="1" bestFit="1" customWidth="1"/>
    <col min="13601" max="13601" width="6.81640625" style="1" bestFit="1" customWidth="1"/>
    <col min="13602" max="13602" width="7.36328125" style="1" bestFit="1" customWidth="1"/>
    <col min="13603" max="13603" width="6.81640625" style="1" bestFit="1" customWidth="1"/>
    <col min="13604" max="13824" width="11.453125" style="1"/>
    <col min="13825" max="13825" width="4.6328125" style="1" bestFit="1" customWidth="1"/>
    <col min="13826" max="13826" width="43" style="1" customWidth="1"/>
    <col min="13827" max="13836" width="0" style="1" hidden="1" customWidth="1"/>
    <col min="13837" max="13843" width="11.81640625" style="1" bestFit="1" customWidth="1"/>
    <col min="13844" max="13852" width="0" style="1" hidden="1" customWidth="1"/>
    <col min="13853" max="13853" width="7.36328125" style="1" bestFit="1" customWidth="1"/>
    <col min="13854" max="13854" width="6.36328125" style="1" bestFit="1" customWidth="1"/>
    <col min="13855" max="13855" width="7.453125" style="1" bestFit="1" customWidth="1"/>
    <col min="13856" max="13856" width="7.1796875" style="1" bestFit="1" customWidth="1"/>
    <col min="13857" max="13857" width="6.81640625" style="1" bestFit="1" customWidth="1"/>
    <col min="13858" max="13858" width="7.36328125" style="1" bestFit="1" customWidth="1"/>
    <col min="13859" max="13859" width="6.81640625" style="1" bestFit="1" customWidth="1"/>
    <col min="13860" max="14080" width="11.453125" style="1"/>
    <col min="14081" max="14081" width="4.6328125" style="1" bestFit="1" customWidth="1"/>
    <col min="14082" max="14082" width="43" style="1" customWidth="1"/>
    <col min="14083" max="14092" width="0" style="1" hidden="1" customWidth="1"/>
    <col min="14093" max="14099" width="11.81640625" style="1" bestFit="1" customWidth="1"/>
    <col min="14100" max="14108" width="0" style="1" hidden="1" customWidth="1"/>
    <col min="14109" max="14109" width="7.36328125" style="1" bestFit="1" customWidth="1"/>
    <col min="14110" max="14110" width="6.36328125" style="1" bestFit="1" customWidth="1"/>
    <col min="14111" max="14111" width="7.453125" style="1" bestFit="1" customWidth="1"/>
    <col min="14112" max="14112" width="7.1796875" style="1" bestFit="1" customWidth="1"/>
    <col min="14113" max="14113" width="6.81640625" style="1" bestFit="1" customWidth="1"/>
    <col min="14114" max="14114" width="7.36328125" style="1" bestFit="1" customWidth="1"/>
    <col min="14115" max="14115" width="6.81640625" style="1" bestFit="1" customWidth="1"/>
    <col min="14116" max="14336" width="11.453125" style="1"/>
    <col min="14337" max="14337" width="4.6328125" style="1" bestFit="1" customWidth="1"/>
    <col min="14338" max="14338" width="43" style="1" customWidth="1"/>
    <col min="14339" max="14348" width="0" style="1" hidden="1" customWidth="1"/>
    <col min="14349" max="14355" width="11.81640625" style="1" bestFit="1" customWidth="1"/>
    <col min="14356" max="14364" width="0" style="1" hidden="1" customWidth="1"/>
    <col min="14365" max="14365" width="7.36328125" style="1" bestFit="1" customWidth="1"/>
    <col min="14366" max="14366" width="6.36328125" style="1" bestFit="1" customWidth="1"/>
    <col min="14367" max="14367" width="7.453125" style="1" bestFit="1" customWidth="1"/>
    <col min="14368" max="14368" width="7.1796875" style="1" bestFit="1" customWidth="1"/>
    <col min="14369" max="14369" width="6.81640625" style="1" bestFit="1" customWidth="1"/>
    <col min="14370" max="14370" width="7.36328125" style="1" bestFit="1" customWidth="1"/>
    <col min="14371" max="14371" width="6.81640625" style="1" bestFit="1" customWidth="1"/>
    <col min="14372" max="14592" width="11.453125" style="1"/>
    <col min="14593" max="14593" width="4.6328125" style="1" bestFit="1" customWidth="1"/>
    <col min="14594" max="14594" width="43" style="1" customWidth="1"/>
    <col min="14595" max="14604" width="0" style="1" hidden="1" customWidth="1"/>
    <col min="14605" max="14611" width="11.81640625" style="1" bestFit="1" customWidth="1"/>
    <col min="14612" max="14620" width="0" style="1" hidden="1" customWidth="1"/>
    <col min="14621" max="14621" width="7.36328125" style="1" bestFit="1" customWidth="1"/>
    <col min="14622" max="14622" width="6.36328125" style="1" bestFit="1" customWidth="1"/>
    <col min="14623" max="14623" width="7.453125" style="1" bestFit="1" customWidth="1"/>
    <col min="14624" max="14624" width="7.1796875" style="1" bestFit="1" customWidth="1"/>
    <col min="14625" max="14625" width="6.81640625" style="1" bestFit="1" customWidth="1"/>
    <col min="14626" max="14626" width="7.36328125" style="1" bestFit="1" customWidth="1"/>
    <col min="14627" max="14627" width="6.81640625" style="1" bestFit="1" customWidth="1"/>
    <col min="14628" max="14848" width="11.453125" style="1"/>
    <col min="14849" max="14849" width="4.6328125" style="1" bestFit="1" customWidth="1"/>
    <col min="14850" max="14850" width="43" style="1" customWidth="1"/>
    <col min="14851" max="14860" width="0" style="1" hidden="1" customWidth="1"/>
    <col min="14861" max="14867" width="11.81640625" style="1" bestFit="1" customWidth="1"/>
    <col min="14868" max="14876" width="0" style="1" hidden="1" customWidth="1"/>
    <col min="14877" max="14877" width="7.36328125" style="1" bestFit="1" customWidth="1"/>
    <col min="14878" max="14878" width="6.36328125" style="1" bestFit="1" customWidth="1"/>
    <col min="14879" max="14879" width="7.453125" style="1" bestFit="1" customWidth="1"/>
    <col min="14880" max="14880" width="7.1796875" style="1" bestFit="1" customWidth="1"/>
    <col min="14881" max="14881" width="6.81640625" style="1" bestFit="1" customWidth="1"/>
    <col min="14882" max="14882" width="7.36328125" style="1" bestFit="1" customWidth="1"/>
    <col min="14883" max="14883" width="6.81640625" style="1" bestFit="1" customWidth="1"/>
    <col min="14884" max="15104" width="11.453125" style="1"/>
    <col min="15105" max="15105" width="4.6328125" style="1" bestFit="1" customWidth="1"/>
    <col min="15106" max="15106" width="43" style="1" customWidth="1"/>
    <col min="15107" max="15116" width="0" style="1" hidden="1" customWidth="1"/>
    <col min="15117" max="15123" width="11.81640625" style="1" bestFit="1" customWidth="1"/>
    <col min="15124" max="15132" width="0" style="1" hidden="1" customWidth="1"/>
    <col min="15133" max="15133" width="7.36328125" style="1" bestFit="1" customWidth="1"/>
    <col min="15134" max="15134" width="6.36328125" style="1" bestFit="1" customWidth="1"/>
    <col min="15135" max="15135" width="7.453125" style="1" bestFit="1" customWidth="1"/>
    <col min="15136" max="15136" width="7.1796875" style="1" bestFit="1" customWidth="1"/>
    <col min="15137" max="15137" width="6.81640625" style="1" bestFit="1" customWidth="1"/>
    <col min="15138" max="15138" width="7.36328125" style="1" bestFit="1" customWidth="1"/>
    <col min="15139" max="15139" width="6.81640625" style="1" bestFit="1" customWidth="1"/>
    <col min="15140" max="15360" width="11.453125" style="1"/>
    <col min="15361" max="15361" width="4.6328125" style="1" bestFit="1" customWidth="1"/>
    <col min="15362" max="15362" width="43" style="1" customWidth="1"/>
    <col min="15363" max="15372" width="0" style="1" hidden="1" customWidth="1"/>
    <col min="15373" max="15379" width="11.81640625" style="1" bestFit="1" customWidth="1"/>
    <col min="15380" max="15388" width="0" style="1" hidden="1" customWidth="1"/>
    <col min="15389" max="15389" width="7.36328125" style="1" bestFit="1" customWidth="1"/>
    <col min="15390" max="15390" width="6.36328125" style="1" bestFit="1" customWidth="1"/>
    <col min="15391" max="15391" width="7.453125" style="1" bestFit="1" customWidth="1"/>
    <col min="15392" max="15392" width="7.1796875" style="1" bestFit="1" customWidth="1"/>
    <col min="15393" max="15393" width="6.81640625" style="1" bestFit="1" customWidth="1"/>
    <col min="15394" max="15394" width="7.36328125" style="1" bestFit="1" customWidth="1"/>
    <col min="15395" max="15395" width="6.81640625" style="1" bestFit="1" customWidth="1"/>
    <col min="15396" max="15616" width="11.453125" style="1"/>
    <col min="15617" max="15617" width="4.6328125" style="1" bestFit="1" customWidth="1"/>
    <col min="15618" max="15618" width="43" style="1" customWidth="1"/>
    <col min="15619" max="15628" width="0" style="1" hidden="1" customWidth="1"/>
    <col min="15629" max="15635" width="11.81640625" style="1" bestFit="1" customWidth="1"/>
    <col min="15636" max="15644" width="0" style="1" hidden="1" customWidth="1"/>
    <col min="15645" max="15645" width="7.36328125" style="1" bestFit="1" customWidth="1"/>
    <col min="15646" max="15646" width="6.36328125" style="1" bestFit="1" customWidth="1"/>
    <col min="15647" max="15647" width="7.453125" style="1" bestFit="1" customWidth="1"/>
    <col min="15648" max="15648" width="7.1796875" style="1" bestFit="1" customWidth="1"/>
    <col min="15649" max="15649" width="6.81640625" style="1" bestFit="1" customWidth="1"/>
    <col min="15650" max="15650" width="7.36328125" style="1" bestFit="1" customWidth="1"/>
    <col min="15651" max="15651" width="6.81640625" style="1" bestFit="1" customWidth="1"/>
    <col min="15652" max="15872" width="11.453125" style="1"/>
    <col min="15873" max="15873" width="4.6328125" style="1" bestFit="1" customWidth="1"/>
    <col min="15874" max="15874" width="43" style="1" customWidth="1"/>
    <col min="15875" max="15884" width="0" style="1" hidden="1" customWidth="1"/>
    <col min="15885" max="15891" width="11.81640625" style="1" bestFit="1" customWidth="1"/>
    <col min="15892" max="15900" width="0" style="1" hidden="1" customWidth="1"/>
    <col min="15901" max="15901" width="7.36328125" style="1" bestFit="1" customWidth="1"/>
    <col min="15902" max="15902" width="6.36328125" style="1" bestFit="1" customWidth="1"/>
    <col min="15903" max="15903" width="7.453125" style="1" bestFit="1" customWidth="1"/>
    <col min="15904" max="15904" width="7.1796875" style="1" bestFit="1" customWidth="1"/>
    <col min="15905" max="15905" width="6.81640625" style="1" bestFit="1" customWidth="1"/>
    <col min="15906" max="15906" width="7.36328125" style="1" bestFit="1" customWidth="1"/>
    <col min="15907" max="15907" width="6.81640625" style="1" bestFit="1" customWidth="1"/>
    <col min="15908" max="16128" width="11.453125" style="1"/>
    <col min="16129" max="16129" width="4.6328125" style="1" bestFit="1" customWidth="1"/>
    <col min="16130" max="16130" width="43" style="1" customWidth="1"/>
    <col min="16131" max="16140" width="0" style="1" hidden="1" customWidth="1"/>
    <col min="16141" max="16147" width="11.81640625" style="1" bestFit="1" customWidth="1"/>
    <col min="16148" max="16156" width="0" style="1" hidden="1" customWidth="1"/>
    <col min="16157" max="16157" width="7.36328125" style="1" bestFit="1" customWidth="1"/>
    <col min="16158" max="16158" width="6.36328125" style="1" bestFit="1" customWidth="1"/>
    <col min="16159" max="16159" width="7.453125" style="1" bestFit="1" customWidth="1"/>
    <col min="16160" max="16160" width="7.1796875" style="1" bestFit="1" customWidth="1"/>
    <col min="16161" max="16161" width="6.81640625" style="1" bestFit="1" customWidth="1"/>
    <col min="16162" max="16162" width="7.36328125" style="1" bestFit="1" customWidth="1"/>
    <col min="16163" max="16163" width="6.81640625" style="1" bestFit="1" customWidth="1"/>
    <col min="16164" max="16384" width="11.453125" style="1"/>
  </cols>
  <sheetData>
    <row r="2" spans="1:35" ht="13" x14ac:dyDescent="0.3">
      <c r="A2" s="245" t="s">
        <v>704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</row>
    <row r="3" spans="1:35" ht="13" x14ac:dyDescent="0.3">
      <c r="A3" s="246" t="s">
        <v>705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</row>
    <row r="4" spans="1:35" x14ac:dyDescent="0.25">
      <c r="A4" s="247" t="s">
        <v>706</v>
      </c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B4" s="247"/>
      <c r="AC4" s="247"/>
      <c r="AD4" s="247"/>
      <c r="AE4" s="247"/>
      <c r="AF4" s="247"/>
    </row>
    <row r="5" spans="1:35" ht="13" thickBot="1" x14ac:dyDescent="0.3"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7"/>
      <c r="U5" s="167"/>
      <c r="V5" s="167"/>
      <c r="W5" s="167"/>
      <c r="X5" s="167"/>
      <c r="Y5" s="167"/>
      <c r="Z5" s="167"/>
      <c r="AA5" s="167"/>
      <c r="AB5" s="168"/>
      <c r="AC5" s="168"/>
      <c r="AD5" s="168"/>
      <c r="AE5" s="166"/>
      <c r="AF5" s="166"/>
      <c r="AG5" s="166"/>
      <c r="AH5" s="166"/>
      <c r="AI5" s="166"/>
    </row>
    <row r="6" spans="1:35" ht="13.5" thickTop="1" x14ac:dyDescent="0.3">
      <c r="C6" s="248" t="s">
        <v>707</v>
      </c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 t="s">
        <v>708</v>
      </c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</row>
    <row r="7" spans="1:35" x14ac:dyDescent="0.25">
      <c r="B7" s="169" t="s">
        <v>709</v>
      </c>
      <c r="C7" s="170">
        <v>2006</v>
      </c>
      <c r="D7" s="170">
        <v>2007</v>
      </c>
      <c r="E7" s="170">
        <v>2008</v>
      </c>
      <c r="F7" s="170">
        <v>2009</v>
      </c>
      <c r="G7" s="170">
        <v>2010</v>
      </c>
      <c r="H7" s="170">
        <v>2011</v>
      </c>
      <c r="I7" s="170">
        <v>2012</v>
      </c>
      <c r="J7" s="170">
        <v>2013</v>
      </c>
      <c r="K7" s="170">
        <v>2014</v>
      </c>
      <c r="L7" s="171">
        <v>2015</v>
      </c>
      <c r="M7" s="171">
        <v>2016</v>
      </c>
      <c r="N7" s="171">
        <v>2017</v>
      </c>
      <c r="O7" s="171">
        <v>2018</v>
      </c>
      <c r="P7" s="171">
        <v>2019</v>
      </c>
      <c r="Q7" s="171">
        <v>2020</v>
      </c>
      <c r="R7" s="171">
        <v>2021</v>
      </c>
      <c r="S7" s="171">
        <v>2022</v>
      </c>
      <c r="T7" s="172" t="s">
        <v>710</v>
      </c>
      <c r="U7" s="172" t="s">
        <v>711</v>
      </c>
      <c r="V7" s="172" t="s">
        <v>712</v>
      </c>
      <c r="W7" s="172" t="s">
        <v>713</v>
      </c>
      <c r="X7" s="172" t="s">
        <v>714</v>
      </c>
      <c r="Y7" s="172" t="s">
        <v>715</v>
      </c>
      <c r="Z7" s="172" t="s">
        <v>716</v>
      </c>
      <c r="AA7" s="172" t="s">
        <v>717</v>
      </c>
      <c r="AB7" s="172" t="s">
        <v>718</v>
      </c>
      <c r="AC7" s="172" t="s">
        <v>719</v>
      </c>
      <c r="AD7" s="172" t="s">
        <v>720</v>
      </c>
      <c r="AE7" s="172" t="s">
        <v>721</v>
      </c>
      <c r="AF7" s="172" t="s">
        <v>722</v>
      </c>
      <c r="AG7" s="172" t="s">
        <v>723</v>
      </c>
      <c r="AH7" s="172" t="s">
        <v>724</v>
      </c>
      <c r="AI7" s="172" t="s">
        <v>725</v>
      </c>
    </row>
    <row r="8" spans="1:35" x14ac:dyDescent="0.25">
      <c r="C8" s="173"/>
      <c r="D8" s="173"/>
    </row>
    <row r="9" spans="1:35" ht="15" x14ac:dyDescent="0.3">
      <c r="A9" s="1">
        <v>1</v>
      </c>
      <c r="B9" s="174" t="s">
        <v>726</v>
      </c>
      <c r="C9" s="175">
        <f t="shared" ref="C9:S9" si="0">+C11+C34</f>
        <v>1638352.6570784003</v>
      </c>
      <c r="D9" s="175">
        <f t="shared" si="0"/>
        <v>2104700.9525311803</v>
      </c>
      <c r="E9" s="175">
        <f t="shared" si="0"/>
        <v>2490030.6117988396</v>
      </c>
      <c r="F9" s="175">
        <f t="shared" si="0"/>
        <v>2363265.7024483606</v>
      </c>
      <c r="G9" s="175">
        <f t="shared" si="0"/>
        <v>2743180.1401412901</v>
      </c>
      <c r="H9" s="175">
        <f t="shared" si="0"/>
        <v>3024429.2365081501</v>
      </c>
      <c r="I9" s="175">
        <f t="shared" si="0"/>
        <v>3274301.1668322701</v>
      </c>
      <c r="J9" s="175">
        <f t="shared" si="0"/>
        <v>3537315.6617513006</v>
      </c>
      <c r="K9" s="175">
        <f t="shared" si="0"/>
        <v>3799979.6265352108</v>
      </c>
      <c r="L9" s="175">
        <f t="shared" si="0"/>
        <v>4180896.4810463199</v>
      </c>
      <c r="M9" s="175">
        <f t="shared" si="0"/>
        <v>4568069.2401090004</v>
      </c>
      <c r="N9" s="175">
        <f t="shared" si="0"/>
        <v>4745798.388479461</v>
      </c>
      <c r="O9" s="175">
        <f t="shared" si="0"/>
        <v>4956655.4602420004</v>
      </c>
      <c r="P9" s="175">
        <f t="shared" si="0"/>
        <v>5362976.6534592696</v>
      </c>
      <c r="Q9" s="175">
        <f t="shared" si="0"/>
        <v>4776316.4434416499</v>
      </c>
      <c r="R9" s="175">
        <f t="shared" si="0"/>
        <v>6326210.8092208998</v>
      </c>
      <c r="S9" s="175">
        <f t="shared" si="0"/>
        <v>7341174.73422735</v>
      </c>
      <c r="T9" s="176">
        <f t="shared" ref="T9:AI9" si="1">+D9/C9-1</f>
        <v>0.28464463584073396</v>
      </c>
      <c r="U9" s="176">
        <f t="shared" si="1"/>
        <v>0.18308047934517702</v>
      </c>
      <c r="V9" s="176">
        <f t="shared" si="1"/>
        <v>-5.0908976279171902E-2</v>
      </c>
      <c r="W9" s="176">
        <f t="shared" si="1"/>
        <v>0.1607582411488202</v>
      </c>
      <c r="X9" s="176">
        <f t="shared" si="1"/>
        <v>0.10252665956978446</v>
      </c>
      <c r="Y9" s="176">
        <f t="shared" si="1"/>
        <v>8.2617879535052063E-2</v>
      </c>
      <c r="Z9" s="176">
        <f t="shared" si="1"/>
        <v>8.0326909932199264E-2</v>
      </c>
      <c r="AA9" s="176">
        <f t="shared" si="1"/>
        <v>7.425516688376832E-2</v>
      </c>
      <c r="AB9" s="176">
        <f t="shared" si="1"/>
        <v>0.10024181494320961</v>
      </c>
      <c r="AC9" s="176">
        <f t="shared" si="1"/>
        <v>9.2605201017984973E-2</v>
      </c>
      <c r="AD9" s="176">
        <f t="shared" si="1"/>
        <v>3.8906842043887169E-2</v>
      </c>
      <c r="AE9" s="176">
        <f t="shared" si="1"/>
        <v>4.4430263256526104E-2</v>
      </c>
      <c r="AF9" s="176">
        <f t="shared" si="1"/>
        <v>8.1974871256722537E-2</v>
      </c>
      <c r="AG9" s="176">
        <f t="shared" si="1"/>
        <v>-0.10939078200894414</v>
      </c>
      <c r="AH9" s="176">
        <f t="shared" si="1"/>
        <v>0.32449574565089945</v>
      </c>
      <c r="AI9" s="176">
        <f t="shared" si="1"/>
        <v>0.16043789175142065</v>
      </c>
    </row>
    <row r="10" spans="1:35" ht="13" x14ac:dyDescent="0.3">
      <c r="B10" s="174"/>
      <c r="C10" s="103"/>
      <c r="D10" s="103"/>
      <c r="E10" s="103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77"/>
      <c r="AG10" s="177"/>
      <c r="AH10" s="177"/>
      <c r="AI10" s="177"/>
    </row>
    <row r="11" spans="1:35" ht="13" x14ac:dyDescent="0.3">
      <c r="B11" s="174" t="s">
        <v>727</v>
      </c>
      <c r="C11" s="178">
        <f t="shared" ref="C11:S11" si="2">+C12+C30+C31+C32</f>
        <v>1637788.0750836702</v>
      </c>
      <c r="D11" s="178">
        <f t="shared" si="2"/>
        <v>2104451.0525311804</v>
      </c>
      <c r="E11" s="178">
        <f t="shared" si="2"/>
        <v>2489551.1900668396</v>
      </c>
      <c r="F11" s="178">
        <f t="shared" si="2"/>
        <v>2359138.1674483605</v>
      </c>
      <c r="G11" s="178">
        <f t="shared" si="2"/>
        <v>2741625.4586722003</v>
      </c>
      <c r="H11" s="178">
        <f t="shared" si="2"/>
        <v>3024133.8897881801</v>
      </c>
      <c r="I11" s="178">
        <f t="shared" si="2"/>
        <v>3270367.9168322701</v>
      </c>
      <c r="J11" s="178">
        <f t="shared" si="2"/>
        <v>3536202.4468546305</v>
      </c>
      <c r="K11" s="178">
        <f t="shared" si="2"/>
        <v>3797519.5801625806</v>
      </c>
      <c r="L11" s="178">
        <f t="shared" si="2"/>
        <v>4180153.3064731001</v>
      </c>
      <c r="M11" s="178">
        <f t="shared" si="2"/>
        <v>4561222.9023810104</v>
      </c>
      <c r="N11" s="178">
        <f t="shared" si="2"/>
        <v>4738744.119284031</v>
      </c>
      <c r="O11" s="178">
        <f t="shared" si="2"/>
        <v>4925246.29202051</v>
      </c>
      <c r="P11" s="178">
        <f t="shared" si="2"/>
        <v>5262600.9784592697</v>
      </c>
      <c r="Q11" s="178">
        <f t="shared" si="2"/>
        <v>4694707.9704806497</v>
      </c>
      <c r="R11" s="178">
        <f t="shared" si="2"/>
        <v>6319675.8602759</v>
      </c>
      <c r="S11" s="178">
        <f t="shared" si="2"/>
        <v>7333564.59913735</v>
      </c>
      <c r="T11" s="177">
        <f t="shared" ref="T11:AI26" si="3">+D11/C11-1</f>
        <v>0.28493489758964663</v>
      </c>
      <c r="U11" s="177">
        <f t="shared" si="3"/>
        <v>0.18299315494768598</v>
      </c>
      <c r="V11" s="177">
        <f t="shared" si="3"/>
        <v>-5.2384149857540252E-2</v>
      </c>
      <c r="W11" s="177">
        <f t="shared" si="3"/>
        <v>0.1621300933118035</v>
      </c>
      <c r="X11" s="177">
        <f t="shared" si="3"/>
        <v>0.10304413763826137</v>
      </c>
      <c r="Y11" s="177">
        <f t="shared" si="3"/>
        <v>8.1422991182886095E-2</v>
      </c>
      <c r="Z11" s="177">
        <f t="shared" si="3"/>
        <v>8.1285817615240008E-2</v>
      </c>
      <c r="AA11" s="177">
        <f t="shared" si="3"/>
        <v>7.3897673347402826E-2</v>
      </c>
      <c r="AB11" s="177">
        <f t="shared" si="3"/>
        <v>0.10075885541428553</v>
      </c>
      <c r="AC11" s="177">
        <f t="shared" si="3"/>
        <v>9.1161631636287543E-2</v>
      </c>
      <c r="AD11" s="177">
        <f t="shared" si="3"/>
        <v>3.8919653939813559E-2</v>
      </c>
      <c r="AE11" s="177">
        <f t="shared" si="3"/>
        <v>3.9356877696248516E-2</v>
      </c>
      <c r="AF11" s="177">
        <f t="shared" si="3"/>
        <v>6.8494988156290848E-2</v>
      </c>
      <c r="AG11" s="177">
        <f t="shared" si="3"/>
        <v>-0.10791109003002575</v>
      </c>
      <c r="AH11" s="177">
        <f t="shared" si="3"/>
        <v>0.34612757598826405</v>
      </c>
      <c r="AI11" s="177">
        <f t="shared" si="3"/>
        <v>0.16043366167472817</v>
      </c>
    </row>
    <row r="12" spans="1:35" x14ac:dyDescent="0.25">
      <c r="B12" s="179" t="s">
        <v>728</v>
      </c>
      <c r="C12" s="103">
        <v>1577732.9895288001</v>
      </c>
      <c r="D12" s="103">
        <f t="shared" ref="D12:O12" si="4">+D13+D14+D17+D21+D24+D27</f>
        <v>2028941.8248715103</v>
      </c>
      <c r="E12" s="103">
        <f t="shared" si="4"/>
        <v>2408578.6251181997</v>
      </c>
      <c r="F12" s="103">
        <f t="shared" si="4"/>
        <v>2262289.9432246601</v>
      </c>
      <c r="G12" s="103">
        <f t="shared" si="4"/>
        <v>2491652.0617055204</v>
      </c>
      <c r="H12" s="103">
        <f t="shared" si="4"/>
        <v>2769332.9123179298</v>
      </c>
      <c r="I12" s="103">
        <f t="shared" si="4"/>
        <v>3007922.1874143099</v>
      </c>
      <c r="J12" s="103">
        <f t="shared" si="4"/>
        <v>3292308.8412788101</v>
      </c>
      <c r="K12" s="103">
        <f t="shared" si="4"/>
        <v>3522442.4928145306</v>
      </c>
      <c r="L12" s="103">
        <f t="shared" si="4"/>
        <v>3861913.1156655797</v>
      </c>
      <c r="M12" s="103">
        <f t="shared" si="4"/>
        <v>4167739.8039435898</v>
      </c>
      <c r="N12" s="103">
        <f t="shared" si="4"/>
        <v>4390868.8308402104</v>
      </c>
      <c r="O12" s="103">
        <f t="shared" si="4"/>
        <v>4567131.6391192796</v>
      </c>
      <c r="P12" s="103">
        <f>+P13+P14+P17+P21+P24+P27</f>
        <v>4889569.7158468701</v>
      </c>
      <c r="Q12" s="103">
        <f>+Q13+Q14+Q17+Q21+Q24+Q27</f>
        <v>4341328.5597475898</v>
      </c>
      <c r="R12" s="103">
        <f>+R13+R14+R17+R21+R24+R27</f>
        <v>5566245.5827653995</v>
      </c>
      <c r="S12" s="103">
        <f>+S13+S14+S17+S21+S24+S27+S28+S29</f>
        <v>6311852.8896747101</v>
      </c>
      <c r="T12" s="180">
        <f t="shared" si="3"/>
        <v>0.28598554909944962</v>
      </c>
      <c r="U12" s="180">
        <f t="shared" si="3"/>
        <v>0.18711073703196557</v>
      </c>
      <c r="V12" s="180">
        <f t="shared" si="3"/>
        <v>-6.0736519193497651E-2</v>
      </c>
      <c r="W12" s="180">
        <f t="shared" si="3"/>
        <v>0.10138493483904565</v>
      </c>
      <c r="X12" s="180">
        <f t="shared" si="3"/>
        <v>0.11144447287810255</v>
      </c>
      <c r="Y12" s="180">
        <f t="shared" si="3"/>
        <v>8.6154060436410607E-2</v>
      </c>
      <c r="Z12" s="180">
        <f t="shared" si="3"/>
        <v>9.4545881224728845E-2</v>
      </c>
      <c r="AA12" s="180">
        <f t="shared" si="3"/>
        <v>6.9900383782443454E-2</v>
      </c>
      <c r="AB12" s="180">
        <f t="shared" si="3"/>
        <v>9.6373645146383247E-2</v>
      </c>
      <c r="AC12" s="180">
        <f t="shared" si="3"/>
        <v>7.9190463150878632E-2</v>
      </c>
      <c r="AD12" s="180">
        <f t="shared" si="3"/>
        <v>5.3537177797301938E-2</v>
      </c>
      <c r="AE12" s="180">
        <f t="shared" si="3"/>
        <v>4.0143036622057426E-2</v>
      </c>
      <c r="AF12" s="180">
        <f t="shared" si="3"/>
        <v>7.059968974088271E-2</v>
      </c>
      <c r="AG12" s="180">
        <f t="shared" si="3"/>
        <v>-0.11212462199331286</v>
      </c>
      <c r="AH12" s="180">
        <f t="shared" si="3"/>
        <v>0.28215257291860629</v>
      </c>
      <c r="AI12" s="180">
        <f t="shared" si="3"/>
        <v>0.13395156498626504</v>
      </c>
    </row>
    <row r="13" spans="1:35" x14ac:dyDescent="0.25">
      <c r="B13" s="181" t="s">
        <v>729</v>
      </c>
      <c r="C13" s="103">
        <v>394095.13094150997</v>
      </c>
      <c r="D13" s="103">
        <v>531551.76660392992</v>
      </c>
      <c r="E13" s="103">
        <v>689224.63711429993</v>
      </c>
      <c r="F13" s="103">
        <v>687420.23439278989</v>
      </c>
      <c r="G13" s="182">
        <v>748093.58276808995</v>
      </c>
      <c r="H13" s="182">
        <v>828692.33210570994</v>
      </c>
      <c r="I13" s="182">
        <f>891668.38359978</f>
        <v>891668.38359978003</v>
      </c>
      <c r="J13" s="182">
        <v>1014439.20384889</v>
      </c>
      <c r="K13" s="182">
        <v>1091470.0777788199</v>
      </c>
      <c r="L13" s="182">
        <v>1247308.4302087901</v>
      </c>
      <c r="M13" s="182">
        <v>1416217.7939102799</v>
      </c>
      <c r="N13" s="182">
        <v>1562063.0483265098</v>
      </c>
      <c r="O13" s="182">
        <v>1699258.4059937201</v>
      </c>
      <c r="P13" s="182">
        <v>1854866.3168698498</v>
      </c>
      <c r="Q13" s="182">
        <v>1651248.8665315702</v>
      </c>
      <c r="R13" s="182">
        <v>2065789.29584113</v>
      </c>
      <c r="S13" s="182">
        <v>2432542.6174818501</v>
      </c>
      <c r="T13" s="180">
        <f t="shared" si="3"/>
        <v>0.34879049465551692</v>
      </c>
      <c r="U13" s="180">
        <f t="shared" si="3"/>
        <v>0.29662749785921649</v>
      </c>
      <c r="V13" s="180">
        <f t="shared" si="3"/>
        <v>-2.6180183126721657E-3</v>
      </c>
      <c r="W13" s="180">
        <f t="shared" si="3"/>
        <v>8.826238353151461E-2</v>
      </c>
      <c r="X13" s="180">
        <f t="shared" si="3"/>
        <v>0.10773885940765471</v>
      </c>
      <c r="Y13" s="180">
        <f t="shared" si="3"/>
        <v>7.5994490420887351E-2</v>
      </c>
      <c r="Z13" s="180">
        <f t="shared" si="3"/>
        <v>0.13768663609386755</v>
      </c>
      <c r="AA13" s="180">
        <f t="shared" si="3"/>
        <v>7.5934441056365598E-2</v>
      </c>
      <c r="AB13" s="180">
        <f t="shared" si="3"/>
        <v>0.14277840098659111</v>
      </c>
      <c r="AC13" s="180">
        <f t="shared" si="3"/>
        <v>0.13541908289132265</v>
      </c>
      <c r="AD13" s="180">
        <f t="shared" si="3"/>
        <v>0.10298222140927948</v>
      </c>
      <c r="AE13" s="180">
        <f t="shared" si="3"/>
        <v>8.7829590370370969E-2</v>
      </c>
      <c r="AF13" s="180">
        <f t="shared" si="3"/>
        <v>9.1574012714758846E-2</v>
      </c>
      <c r="AG13" s="180">
        <f t="shared" si="3"/>
        <v>-0.10977473065654186</v>
      </c>
      <c r="AH13" s="180">
        <f t="shared" si="3"/>
        <v>0.2510466094552406</v>
      </c>
      <c r="AI13" s="180">
        <f t="shared" si="3"/>
        <v>0.17753665505919303</v>
      </c>
    </row>
    <row r="14" spans="1:35" x14ac:dyDescent="0.25">
      <c r="B14" s="181" t="s">
        <v>189</v>
      </c>
      <c r="C14" s="103">
        <v>105742.51598153001</v>
      </c>
      <c r="D14" s="103">
        <f t="shared" ref="D14:O14" si="5">+D15+D16</f>
        <v>134576.00270678001</v>
      </c>
      <c r="E14" s="103">
        <f t="shared" si="5"/>
        <v>156816.03805166</v>
      </c>
      <c r="F14" s="103">
        <f t="shared" si="5"/>
        <v>117255.97644725</v>
      </c>
      <c r="G14" s="103">
        <f t="shared" si="5"/>
        <v>126134.42404000001</v>
      </c>
      <c r="H14" s="103">
        <f t="shared" si="5"/>
        <v>146510.34128706</v>
      </c>
      <c r="I14" s="103">
        <f t="shared" si="5"/>
        <v>152274.36630224</v>
      </c>
      <c r="J14" s="103">
        <f t="shared" si="5"/>
        <v>154576.07569920999</v>
      </c>
      <c r="K14" s="103">
        <f t="shared" si="5"/>
        <v>169119.85756544</v>
      </c>
      <c r="L14" s="103">
        <f t="shared" si="5"/>
        <v>174568.16672278999</v>
      </c>
      <c r="M14" s="103">
        <f t="shared" si="5"/>
        <v>185544.30325696999</v>
      </c>
      <c r="N14" s="103">
        <f t="shared" si="5"/>
        <v>179187.91235863999</v>
      </c>
      <c r="O14" s="103">
        <f t="shared" si="5"/>
        <v>175367.64895887001</v>
      </c>
      <c r="P14" s="103">
        <f>+P15+P16</f>
        <v>164224.01437465003</v>
      </c>
      <c r="Q14" s="103">
        <f>+Q15+Q16</f>
        <v>133732.90662930999</v>
      </c>
      <c r="R14" s="103">
        <f>+R15+R16</f>
        <v>182035.65710262998</v>
      </c>
      <c r="S14" s="103">
        <f>+S15+S16</f>
        <v>171126.88251910004</v>
      </c>
      <c r="T14" s="180">
        <f t="shared" si="3"/>
        <v>0.27267638241448999</v>
      </c>
      <c r="U14" s="180">
        <f t="shared" si="3"/>
        <v>0.16526003817588153</v>
      </c>
      <c r="V14" s="180">
        <f t="shared" si="3"/>
        <v>-0.25227050814392915</v>
      </c>
      <c r="W14" s="180">
        <f t="shared" si="3"/>
        <v>7.5718508017748487E-2</v>
      </c>
      <c r="X14" s="180">
        <f t="shared" si="3"/>
        <v>0.16154128741729012</v>
      </c>
      <c r="Y14" s="180">
        <f t="shared" si="3"/>
        <v>3.9342103530333405E-2</v>
      </c>
      <c r="Z14" s="180">
        <f t="shared" si="3"/>
        <v>1.5115540802195682E-2</v>
      </c>
      <c r="AA14" s="180">
        <f t="shared" si="3"/>
        <v>9.4088181501843726E-2</v>
      </c>
      <c r="AB14" s="180">
        <f t="shared" si="3"/>
        <v>3.2215667845165941E-2</v>
      </c>
      <c r="AC14" s="180">
        <f t="shared" si="3"/>
        <v>6.2875934027593061E-2</v>
      </c>
      <c r="AD14" s="180">
        <f t="shared" si="3"/>
        <v>-3.4258076301737495E-2</v>
      </c>
      <c r="AE14" s="180">
        <f t="shared" si="3"/>
        <v>-2.1319872247430594E-2</v>
      </c>
      <c r="AF14" s="180">
        <f t="shared" si="3"/>
        <v>-6.354441455067672E-2</v>
      </c>
      <c r="AG14" s="180">
        <f t="shared" si="3"/>
        <v>-0.18566777740422058</v>
      </c>
      <c r="AH14" s="180">
        <f t="shared" si="3"/>
        <v>0.36118821979401705</v>
      </c>
      <c r="AI14" s="180">
        <f t="shared" si="3"/>
        <v>-5.9926581182826566E-2</v>
      </c>
    </row>
    <row r="15" spans="1:35" x14ac:dyDescent="0.25">
      <c r="B15" s="183" t="s">
        <v>730</v>
      </c>
      <c r="C15" s="103">
        <v>84744.606180190007</v>
      </c>
      <c r="D15" s="103">
        <v>107565.33862555001</v>
      </c>
      <c r="E15" s="103">
        <v>124550.33551235999</v>
      </c>
      <c r="F15" s="103">
        <v>97000.942557300004</v>
      </c>
      <c r="G15" s="103">
        <v>103850.51145297001</v>
      </c>
      <c r="H15" s="103">
        <v>122354.69174428999</v>
      </c>
      <c r="I15" s="103">
        <v>128357.66304442</v>
      </c>
      <c r="J15" s="103">
        <v>130633.89174970001</v>
      </c>
      <c r="K15" s="103">
        <v>142225.52349886001</v>
      </c>
      <c r="L15" s="103">
        <v>148666.09421416</v>
      </c>
      <c r="M15" s="103">
        <v>158558.84286839</v>
      </c>
      <c r="N15" s="103">
        <v>152755.50757712001</v>
      </c>
      <c r="O15" s="103">
        <v>149017.03619762001</v>
      </c>
      <c r="P15" s="103">
        <v>140918.87591204001</v>
      </c>
      <c r="Q15" s="103">
        <v>114776.67747707</v>
      </c>
      <c r="R15" s="103">
        <v>152133.10363922999</v>
      </c>
      <c r="S15" s="103">
        <v>137661.13515992003</v>
      </c>
      <c r="T15" s="180">
        <f t="shared" si="3"/>
        <v>0.26928831785278384</v>
      </c>
      <c r="U15" s="180">
        <f t="shared" si="3"/>
        <v>0.15790399680641665</v>
      </c>
      <c r="V15" s="180">
        <f t="shared" si="3"/>
        <v>-0.22119083695544173</v>
      </c>
      <c r="W15" s="180">
        <f t="shared" si="3"/>
        <v>7.0613426169790605E-2</v>
      </c>
      <c r="X15" s="180">
        <f t="shared" si="3"/>
        <v>0.17818092595239476</v>
      </c>
      <c r="Y15" s="180">
        <f t="shared" si="3"/>
        <v>4.9062044246539038E-2</v>
      </c>
      <c r="Z15" s="180">
        <f t="shared" si="3"/>
        <v>1.773348510164352E-2</v>
      </c>
      <c r="AA15" s="180">
        <f t="shared" si="3"/>
        <v>8.8733724410278381E-2</v>
      </c>
      <c r="AB15" s="180">
        <f t="shared" si="3"/>
        <v>4.5284211700240995E-2</v>
      </c>
      <c r="AC15" s="180">
        <f t="shared" si="3"/>
        <v>6.6543408613258359E-2</v>
      </c>
      <c r="AD15" s="180">
        <f t="shared" si="3"/>
        <v>-3.6600514902136227E-2</v>
      </c>
      <c r="AE15" s="180">
        <f t="shared" si="3"/>
        <v>-2.4473561960524415E-2</v>
      </c>
      <c r="AF15" s="180">
        <f t="shared" si="3"/>
        <v>-5.4343855522938744E-2</v>
      </c>
      <c r="AG15" s="180">
        <f t="shared" si="3"/>
        <v>-0.1855123968721385</v>
      </c>
      <c r="AH15" s="180">
        <f t="shared" si="3"/>
        <v>0.32547053097632173</v>
      </c>
      <c r="AI15" s="180">
        <f t="shared" si="3"/>
        <v>-9.5127017941005976E-2</v>
      </c>
    </row>
    <row r="16" spans="1:35" x14ac:dyDescent="0.25">
      <c r="B16" s="183" t="s">
        <v>731</v>
      </c>
      <c r="C16" s="103">
        <v>20997.90980134</v>
      </c>
      <c r="D16" s="103">
        <v>27010.664081229999</v>
      </c>
      <c r="E16" s="103">
        <v>32265.7025393</v>
      </c>
      <c r="F16" s="103">
        <v>20255.033889949998</v>
      </c>
      <c r="G16" s="103">
        <v>22283.912587030001</v>
      </c>
      <c r="H16" s="103">
        <v>24155.649542769999</v>
      </c>
      <c r="I16" s="103">
        <v>23916.703257819994</v>
      </c>
      <c r="J16" s="103">
        <v>23942.183949509996</v>
      </c>
      <c r="K16" s="103">
        <v>26894.334066579995</v>
      </c>
      <c r="L16" s="103">
        <v>25902.072508630004</v>
      </c>
      <c r="M16" s="103">
        <v>26985.460388579999</v>
      </c>
      <c r="N16" s="103">
        <v>26432.404781519996</v>
      </c>
      <c r="O16" s="103">
        <v>26350.612761250002</v>
      </c>
      <c r="P16" s="103">
        <v>23305.138462610004</v>
      </c>
      <c r="Q16" s="103">
        <v>18956.229152240001</v>
      </c>
      <c r="R16" s="103">
        <v>29902.553463400003</v>
      </c>
      <c r="S16" s="103">
        <v>33465.747359179994</v>
      </c>
      <c r="T16" s="180">
        <f t="shared" si="3"/>
        <v>0.28635013374075413</v>
      </c>
      <c r="U16" s="180">
        <f t="shared" si="3"/>
        <v>0.19455421170935905</v>
      </c>
      <c r="V16" s="180">
        <f t="shared" si="3"/>
        <v>-0.37224258900672835</v>
      </c>
      <c r="W16" s="180">
        <f t="shared" si="3"/>
        <v>0.10016664045606349</v>
      </c>
      <c r="X16" s="180">
        <f t="shared" si="3"/>
        <v>8.3994987344790273E-2</v>
      </c>
      <c r="Y16" s="180">
        <f t="shared" si="3"/>
        <v>-9.8919420290034532E-3</v>
      </c>
      <c r="Z16" s="180">
        <f t="shared" si="3"/>
        <v>1.0653931445032683E-3</v>
      </c>
      <c r="AA16" s="180">
        <f t="shared" si="3"/>
        <v>0.12330329276959784</v>
      </c>
      <c r="AB16" s="180">
        <f t="shared" si="3"/>
        <v>-3.6894817900808952E-2</v>
      </c>
      <c r="AC16" s="180">
        <f t="shared" si="3"/>
        <v>4.1826300949046935E-2</v>
      </c>
      <c r="AD16" s="180">
        <f t="shared" si="3"/>
        <v>-2.0494577416735549E-2</v>
      </c>
      <c r="AE16" s="180">
        <f t="shared" si="3"/>
        <v>-3.094384371987835E-3</v>
      </c>
      <c r="AF16" s="180">
        <f t="shared" si="3"/>
        <v>-0.11557508458089949</v>
      </c>
      <c r="AG16" s="180">
        <f t="shared" si="3"/>
        <v>-0.18660731483519177</v>
      </c>
      <c r="AH16" s="180">
        <f t="shared" si="3"/>
        <v>0.57745262642947681</v>
      </c>
      <c r="AI16" s="180">
        <f t="shared" si="3"/>
        <v>0.11916018811374252</v>
      </c>
    </row>
    <row r="17" spans="2:35" x14ac:dyDescent="0.25">
      <c r="B17" s="181" t="s">
        <v>190</v>
      </c>
      <c r="C17" s="103">
        <v>1284.2148516500004</v>
      </c>
      <c r="D17" s="103">
        <f t="shared" ref="D17:I17" si="6">+D18+D19</f>
        <v>2432.0950409900001</v>
      </c>
      <c r="E17" s="103">
        <f t="shared" si="6"/>
        <v>4667.4063737400002</v>
      </c>
      <c r="F17" s="103">
        <f t="shared" si="6"/>
        <v>4677.2724471299998</v>
      </c>
      <c r="G17" s="103">
        <f t="shared" si="6"/>
        <v>3972.8447458700007</v>
      </c>
      <c r="H17" s="103">
        <f t="shared" si="6"/>
        <v>3990.4247101300002</v>
      </c>
      <c r="I17" s="103">
        <f t="shared" si="6"/>
        <v>3823.5893496300005</v>
      </c>
      <c r="J17" s="103">
        <f t="shared" ref="J17:O17" si="7">+J18+J19+J20</f>
        <v>4876.5267424600006</v>
      </c>
      <c r="K17" s="103">
        <f t="shared" si="7"/>
        <v>4853.2783550200002</v>
      </c>
      <c r="L17" s="103">
        <f t="shared" si="7"/>
        <v>4467.99766318</v>
      </c>
      <c r="M17" s="103">
        <f t="shared" si="7"/>
        <v>5072.7466691200007</v>
      </c>
      <c r="N17" s="103">
        <f t="shared" si="7"/>
        <v>5638.50952082</v>
      </c>
      <c r="O17" s="103">
        <f t="shared" si="7"/>
        <v>5467.7403560099992</v>
      </c>
      <c r="P17" s="103">
        <f>+P18+P19+P20</f>
        <v>5411.8859709999997</v>
      </c>
      <c r="Q17" s="103">
        <f>+Q18+Q19+Q20</f>
        <v>5470.5584669700002</v>
      </c>
      <c r="R17" s="103">
        <f>+R18+R19+R20</f>
        <v>6274.1121763300007</v>
      </c>
      <c r="S17" s="103">
        <f>+S18+S19+S20</f>
        <v>4842.3119075200002</v>
      </c>
      <c r="T17" s="180">
        <f t="shared" si="3"/>
        <v>0.89383812051789202</v>
      </c>
      <c r="U17" s="180">
        <f t="shared" si="3"/>
        <v>0.91908880824003569</v>
      </c>
      <c r="V17" s="180">
        <f t="shared" si="3"/>
        <v>2.113823524240166E-3</v>
      </c>
      <c r="W17" s="180">
        <f t="shared" si="3"/>
        <v>-0.15060651463487873</v>
      </c>
      <c r="X17" s="180">
        <f t="shared" si="3"/>
        <v>4.4250317806340256E-3</v>
      </c>
      <c r="Y17" s="180">
        <f t="shared" si="3"/>
        <v>-4.1808923264853304E-2</v>
      </c>
      <c r="Z17" s="180">
        <f t="shared" si="3"/>
        <v>0.27537930895531204</v>
      </c>
      <c r="AA17" s="180">
        <f t="shared" si="3"/>
        <v>-4.7674069410050812E-3</v>
      </c>
      <c r="AB17" s="180">
        <f t="shared" si="3"/>
        <v>-7.9385657210756189E-2</v>
      </c>
      <c r="AC17" s="180">
        <f t="shared" si="3"/>
        <v>0.13535123595153897</v>
      </c>
      <c r="AD17" s="180">
        <f t="shared" si="3"/>
        <v>0.11152988481448167</v>
      </c>
      <c r="AE17" s="180">
        <f t="shared" si="3"/>
        <v>-3.028622443208473E-2</v>
      </c>
      <c r="AF17" s="180">
        <f t="shared" si="3"/>
        <v>-1.0215259206411642E-2</v>
      </c>
      <c r="AG17" s="180">
        <f t="shared" si="3"/>
        <v>1.0841413933035726E-2</v>
      </c>
      <c r="AH17" s="180">
        <f t="shared" si="3"/>
        <v>0.14688696121459577</v>
      </c>
      <c r="AI17" s="180">
        <f t="shared" si="3"/>
        <v>-0.2282076297920963</v>
      </c>
    </row>
    <row r="18" spans="2:35" x14ac:dyDescent="0.25">
      <c r="B18" s="183" t="s">
        <v>732</v>
      </c>
      <c r="C18" s="103">
        <v>1284.2148516500004</v>
      </c>
      <c r="D18" s="103">
        <v>172.16716099000001</v>
      </c>
      <c r="E18" s="103">
        <v>159.69418904000003</v>
      </c>
      <c r="F18" s="103">
        <v>142.84619370999999</v>
      </c>
      <c r="G18" s="103">
        <v>157.25380527000002</v>
      </c>
      <c r="H18" s="103">
        <v>163.35338953000002</v>
      </c>
      <c r="I18" s="103">
        <v>160.23541021999998</v>
      </c>
      <c r="J18" s="103">
        <v>168.32337481000002</v>
      </c>
      <c r="K18" s="103">
        <v>175.87881299999998</v>
      </c>
      <c r="L18" s="103">
        <v>156.3216975</v>
      </c>
      <c r="M18" s="103">
        <v>184.15137392999998</v>
      </c>
      <c r="N18" s="103">
        <v>198.95631149999997</v>
      </c>
      <c r="O18" s="103">
        <v>192.601416</v>
      </c>
      <c r="P18" s="103">
        <v>184.1584215</v>
      </c>
      <c r="Q18" s="103">
        <v>199.262013</v>
      </c>
      <c r="R18" s="103">
        <v>203.22415650000002</v>
      </c>
      <c r="S18" s="103">
        <v>149.524689</v>
      </c>
      <c r="T18" s="180">
        <f t="shared" si="3"/>
        <v>-0.86593585896565972</v>
      </c>
      <c r="U18" s="180">
        <f t="shared" si="3"/>
        <v>-7.2446870113194506E-2</v>
      </c>
      <c r="V18" s="180">
        <f t="shared" si="3"/>
        <v>-0.10550161800677649</v>
      </c>
      <c r="W18" s="180">
        <f t="shared" si="3"/>
        <v>0.10086101131437708</v>
      </c>
      <c r="X18" s="180">
        <f t="shared" si="3"/>
        <v>3.8788150464958315E-2</v>
      </c>
      <c r="Y18" s="180">
        <f t="shared" si="3"/>
        <v>-1.9087325454164583E-2</v>
      </c>
      <c r="Z18" s="180">
        <f t="shared" si="3"/>
        <v>5.047551336433953E-2</v>
      </c>
      <c r="AA18" s="180">
        <f t="shared" si="3"/>
        <v>4.4886446689465398E-2</v>
      </c>
      <c r="AB18" s="180">
        <f t="shared" si="3"/>
        <v>-0.11119654019952918</v>
      </c>
      <c r="AC18" s="180">
        <f t="shared" si="3"/>
        <v>0.17802823840241366</v>
      </c>
      <c r="AD18" s="180">
        <f t="shared" si="3"/>
        <v>8.0395477123226256E-2</v>
      </c>
      <c r="AE18" s="180">
        <f t="shared" si="3"/>
        <v>-3.1941160610026498E-2</v>
      </c>
      <c r="AF18" s="180">
        <f t="shared" si="3"/>
        <v>-4.383661696443597E-2</v>
      </c>
      <c r="AG18" s="180">
        <f t="shared" si="3"/>
        <v>8.2014123367146752E-2</v>
      </c>
      <c r="AH18" s="180">
        <f t="shared" si="3"/>
        <v>1.9884088494077412E-2</v>
      </c>
      <c r="AI18" s="180">
        <f t="shared" si="3"/>
        <v>-0.26423762029490827</v>
      </c>
    </row>
    <row r="19" spans="2:35" x14ac:dyDescent="0.25">
      <c r="B19" s="183" t="s">
        <v>733</v>
      </c>
      <c r="C19" s="103">
        <v>0</v>
      </c>
      <c r="D19" s="103">
        <v>2259.9278800000002</v>
      </c>
      <c r="E19" s="103">
        <v>4507.7121846999999</v>
      </c>
      <c r="F19" s="103">
        <v>4534.4262534199997</v>
      </c>
      <c r="G19" s="103">
        <v>3815.5909406000005</v>
      </c>
      <c r="H19" s="103">
        <v>3827.0713206</v>
      </c>
      <c r="I19" s="103">
        <v>3663.3539394100003</v>
      </c>
      <c r="J19" s="103">
        <v>4103.53799918</v>
      </c>
      <c r="K19" s="103">
        <v>3067.2185228599997</v>
      </c>
      <c r="L19" s="103">
        <v>2700.8395331799998</v>
      </c>
      <c r="M19" s="103">
        <v>3250.2942336900005</v>
      </c>
      <c r="N19" s="103">
        <v>3673.3465718199996</v>
      </c>
      <c r="O19" s="103">
        <v>3593.5860778999995</v>
      </c>
      <c r="P19" s="103">
        <v>3501.8889202500004</v>
      </c>
      <c r="Q19" s="103">
        <v>3777.12085372</v>
      </c>
      <c r="R19" s="103">
        <v>4063.5672530800002</v>
      </c>
      <c r="S19" s="103">
        <v>3099.6189857700001</v>
      </c>
      <c r="T19" s="180" t="e">
        <f t="shared" si="3"/>
        <v>#DIV/0!</v>
      </c>
      <c r="U19" s="180">
        <f t="shared" si="3"/>
        <v>0.99462656511852909</v>
      </c>
      <c r="V19" s="180">
        <f t="shared" si="3"/>
        <v>5.9263031057465998E-3</v>
      </c>
      <c r="W19" s="180">
        <f t="shared" si="3"/>
        <v>-0.15852839425447318</v>
      </c>
      <c r="X19" s="180">
        <f t="shared" si="3"/>
        <v>3.0088078566918863E-3</v>
      </c>
      <c r="Y19" s="180">
        <f t="shared" si="3"/>
        <v>-4.277876409272996E-2</v>
      </c>
      <c r="Z19" s="180">
        <f t="shared" si="3"/>
        <v>0.12015875808082388</v>
      </c>
      <c r="AA19" s="180">
        <f t="shared" si="3"/>
        <v>-0.25254292187061156</v>
      </c>
      <c r="AB19" s="180">
        <f t="shared" si="3"/>
        <v>-0.11944991429510965</v>
      </c>
      <c r="AC19" s="180">
        <f t="shared" si="3"/>
        <v>0.20343848413054966</v>
      </c>
      <c r="AD19" s="180">
        <f t="shared" si="3"/>
        <v>0.13015816652688561</v>
      </c>
      <c r="AE19" s="180">
        <f t="shared" si="3"/>
        <v>-2.1713304846289527E-2</v>
      </c>
      <c r="AF19" s="180">
        <f t="shared" si="3"/>
        <v>-2.5516894729173845E-2</v>
      </c>
      <c r="AG19" s="180">
        <f t="shared" si="3"/>
        <v>7.8595278073626318E-2</v>
      </c>
      <c r="AH19" s="180">
        <f t="shared" si="3"/>
        <v>7.5837234352161609E-2</v>
      </c>
      <c r="AI19" s="180">
        <f t="shared" si="3"/>
        <v>-0.23721725451433617</v>
      </c>
    </row>
    <row r="20" spans="2:35" x14ac:dyDescent="0.25">
      <c r="B20" s="183" t="s">
        <v>734</v>
      </c>
      <c r="C20" s="103"/>
      <c r="D20" s="103"/>
      <c r="E20" s="103"/>
      <c r="F20" s="103"/>
      <c r="G20" s="103">
        <v>0</v>
      </c>
      <c r="H20" s="103">
        <v>0</v>
      </c>
      <c r="I20" s="103">
        <v>0</v>
      </c>
      <c r="J20" s="103">
        <v>604.66536847000009</v>
      </c>
      <c r="K20" s="103">
        <v>1610.1810191600002</v>
      </c>
      <c r="L20" s="103">
        <v>1610.8364325000002</v>
      </c>
      <c r="M20" s="103">
        <v>1638.3010615000003</v>
      </c>
      <c r="N20" s="103">
        <v>1766.2066374999999</v>
      </c>
      <c r="O20" s="103">
        <v>1681.5528621100002</v>
      </c>
      <c r="P20" s="103">
        <v>1725.8386292499999</v>
      </c>
      <c r="Q20" s="103">
        <v>1494.1756002500001</v>
      </c>
      <c r="R20" s="103">
        <v>2007.3207667500001</v>
      </c>
      <c r="S20" s="103">
        <v>1593.16823275</v>
      </c>
      <c r="T20" s="184" t="e">
        <f t="shared" si="3"/>
        <v>#DIV/0!</v>
      </c>
      <c r="U20" s="184" t="e">
        <f t="shared" si="3"/>
        <v>#DIV/0!</v>
      </c>
      <c r="V20" s="184" t="e">
        <f t="shared" si="3"/>
        <v>#DIV/0!</v>
      </c>
      <c r="W20" s="184" t="e">
        <f t="shared" si="3"/>
        <v>#DIV/0!</v>
      </c>
      <c r="X20" s="184" t="e">
        <f t="shared" si="3"/>
        <v>#DIV/0!</v>
      </c>
      <c r="Y20" s="184" t="e">
        <f t="shared" si="3"/>
        <v>#DIV/0!</v>
      </c>
      <c r="Z20" s="184" t="e">
        <f t="shared" si="3"/>
        <v>#DIV/0!</v>
      </c>
      <c r="AA20" s="180">
        <f t="shared" si="3"/>
        <v>1.6629291226555303</v>
      </c>
      <c r="AB20" s="180">
        <f t="shared" si="3"/>
        <v>4.070432654472711E-4</v>
      </c>
      <c r="AC20" s="180">
        <f t="shared" si="3"/>
        <v>1.7049917946898807E-2</v>
      </c>
      <c r="AD20" s="180">
        <f t="shared" si="3"/>
        <v>7.8072082723850134E-2</v>
      </c>
      <c r="AE20" s="180">
        <f t="shared" si="3"/>
        <v>-4.7929711955914778E-2</v>
      </c>
      <c r="AF20" s="180">
        <f t="shared" si="3"/>
        <v>2.6336232501445345E-2</v>
      </c>
      <c r="AG20" s="180">
        <f t="shared" si="3"/>
        <v>-0.1342321495612101</v>
      </c>
      <c r="AH20" s="180">
        <f t="shared" si="3"/>
        <v>0.34343029454780449</v>
      </c>
      <c r="AI20" s="180">
        <f t="shared" si="3"/>
        <v>-0.20632105284824187</v>
      </c>
    </row>
    <row r="21" spans="2:35" x14ac:dyDescent="0.25">
      <c r="B21" s="181" t="s">
        <v>735</v>
      </c>
      <c r="C21" s="103">
        <v>626706.86625247006</v>
      </c>
      <c r="D21" s="103">
        <f t="shared" ref="D21:O21" si="8">+D22+D23</f>
        <v>797850.34806325007</v>
      </c>
      <c r="E21" s="103">
        <f t="shared" si="8"/>
        <v>936720.9369953</v>
      </c>
      <c r="F21" s="103">
        <f t="shared" si="8"/>
        <v>830537.90536244004</v>
      </c>
      <c r="G21" s="103">
        <f t="shared" si="8"/>
        <v>920297.73456466012</v>
      </c>
      <c r="H21" s="103">
        <f t="shared" si="8"/>
        <v>1029811.12734746</v>
      </c>
      <c r="I21" s="103">
        <f t="shared" si="8"/>
        <v>1122977.9244157001</v>
      </c>
      <c r="J21" s="103">
        <f t="shared" si="8"/>
        <v>1176744.792895</v>
      </c>
      <c r="K21" s="103">
        <f t="shared" si="8"/>
        <v>1266797.5751280999</v>
      </c>
      <c r="L21" s="103">
        <f t="shared" si="8"/>
        <v>1336074.8360045599</v>
      </c>
      <c r="M21" s="103">
        <f t="shared" si="8"/>
        <v>1414358.2629724098</v>
      </c>
      <c r="N21" s="103">
        <f t="shared" si="8"/>
        <v>1453347.8617204002</v>
      </c>
      <c r="O21" s="103">
        <f t="shared" si="8"/>
        <v>1487620.0026040399</v>
      </c>
      <c r="P21" s="103">
        <f>+P22+P23</f>
        <v>1634985.93799891</v>
      </c>
      <c r="Q21" s="103">
        <f>+Q22+Q23</f>
        <v>1623694.8326918099</v>
      </c>
      <c r="R21" s="103">
        <f>+R22+R23</f>
        <v>2039997.0793939098</v>
      </c>
      <c r="S21" s="103">
        <f>+S22+S23</f>
        <v>2193146.62503858</v>
      </c>
      <c r="T21" s="180">
        <f t="shared" si="3"/>
        <v>0.27308378290821933</v>
      </c>
      <c r="U21" s="180">
        <f t="shared" si="3"/>
        <v>0.17405593576433565</v>
      </c>
      <c r="V21" s="180">
        <f t="shared" si="3"/>
        <v>-0.11335609938800029</v>
      </c>
      <c r="W21" s="180">
        <f t="shared" si="3"/>
        <v>0.10807433185490756</v>
      </c>
      <c r="X21" s="180">
        <f t="shared" si="3"/>
        <v>0.11899778590089038</v>
      </c>
      <c r="Y21" s="180">
        <f t="shared" si="3"/>
        <v>9.0469790618999069E-2</v>
      </c>
      <c r="Z21" s="180">
        <f t="shared" si="3"/>
        <v>4.7878829414456536E-2</v>
      </c>
      <c r="AA21" s="180">
        <f t="shared" si="3"/>
        <v>7.6527028440511957E-2</v>
      </c>
      <c r="AB21" s="180">
        <f t="shared" si="3"/>
        <v>5.4686922549133099E-2</v>
      </c>
      <c r="AC21" s="180">
        <f t="shared" si="3"/>
        <v>5.8592097432170087E-2</v>
      </c>
      <c r="AD21" s="180">
        <f t="shared" si="3"/>
        <v>2.7566989049895962E-2</v>
      </c>
      <c r="AE21" s="180">
        <f t="shared" si="3"/>
        <v>2.3581512579562425E-2</v>
      </c>
      <c r="AF21" s="180">
        <f t="shared" si="3"/>
        <v>9.9061544706920968E-2</v>
      </c>
      <c r="AG21" s="180">
        <f t="shared" si="3"/>
        <v>-6.9059342008284119E-3</v>
      </c>
      <c r="AH21" s="180">
        <f t="shared" si="3"/>
        <v>0.25639192680803302</v>
      </c>
      <c r="AI21" s="180">
        <f t="shared" si="3"/>
        <v>7.5073414168892683E-2</v>
      </c>
    </row>
    <row r="22" spans="2:35" x14ac:dyDescent="0.25">
      <c r="B22" s="183" t="s">
        <v>736</v>
      </c>
      <c r="C22" s="103">
        <v>306955.15576264</v>
      </c>
      <c r="D22" s="103">
        <v>387047.49162280001</v>
      </c>
      <c r="E22" s="103">
        <v>442228.08513535</v>
      </c>
      <c r="F22" s="103">
        <v>451603.54142114002</v>
      </c>
      <c r="G22" s="103">
        <v>486600.17295589001</v>
      </c>
      <c r="H22" s="103">
        <v>525171.88447168004</v>
      </c>
      <c r="I22" s="103">
        <v>584637.90523312008</v>
      </c>
      <c r="J22" s="103">
        <v>631851.29849825997</v>
      </c>
      <c r="K22" s="103">
        <v>649943.04758187989</v>
      </c>
      <c r="L22" s="103">
        <v>700495.12117728998</v>
      </c>
      <c r="M22" s="103">
        <v>739878.65269658004</v>
      </c>
      <c r="N22" s="103">
        <v>755084.7966683202</v>
      </c>
      <c r="O22" s="103">
        <v>779416.34652843</v>
      </c>
      <c r="P22" s="103">
        <v>958750.11857829988</v>
      </c>
      <c r="Q22" s="103">
        <v>1027921.4188224599</v>
      </c>
      <c r="R22" s="103">
        <v>1195882.6653925898</v>
      </c>
      <c r="S22" s="103">
        <v>1353037.18619253</v>
      </c>
      <c r="T22" s="180">
        <f t="shared" si="3"/>
        <v>0.26092520147175247</v>
      </c>
      <c r="U22" s="180">
        <f t="shared" si="3"/>
        <v>0.14256801737996194</v>
      </c>
      <c r="V22" s="180">
        <f t="shared" si="3"/>
        <v>2.1200499472846746E-2</v>
      </c>
      <c r="W22" s="180">
        <f t="shared" si="3"/>
        <v>7.7494147686751891E-2</v>
      </c>
      <c r="X22" s="180">
        <f t="shared" si="3"/>
        <v>7.9267771898812178E-2</v>
      </c>
      <c r="Y22" s="180">
        <f t="shared" si="3"/>
        <v>0.11323153908222361</v>
      </c>
      <c r="Z22" s="180">
        <f t="shared" si="3"/>
        <v>8.0756640721600048E-2</v>
      </c>
      <c r="AA22" s="180">
        <f t="shared" si="3"/>
        <v>2.863292221859659E-2</v>
      </c>
      <c r="AB22" s="180">
        <f t="shared" si="3"/>
        <v>7.7779235863033813E-2</v>
      </c>
      <c r="AC22" s="180">
        <f t="shared" si="3"/>
        <v>5.6222420868685008E-2</v>
      </c>
      <c r="AD22" s="180">
        <f t="shared" si="3"/>
        <v>2.055221341542901E-2</v>
      </c>
      <c r="AE22" s="180">
        <f t="shared" si="3"/>
        <v>3.2223599213583087E-2</v>
      </c>
      <c r="AF22" s="180">
        <f t="shared" si="3"/>
        <v>0.2300872606131934</v>
      </c>
      <c r="AG22" s="180">
        <f t="shared" si="3"/>
        <v>7.2147370731731275E-2</v>
      </c>
      <c r="AH22" s="180">
        <f t="shared" si="3"/>
        <v>0.16339891697415809</v>
      </c>
      <c r="AI22" s="180">
        <f t="shared" si="3"/>
        <v>0.13141299338789958</v>
      </c>
    </row>
    <row r="23" spans="2:35" x14ac:dyDescent="0.25">
      <c r="B23" s="183" t="s">
        <v>188</v>
      </c>
      <c r="C23" s="103">
        <v>319751.71048983006</v>
      </c>
      <c r="D23" s="103">
        <v>410802.85644045001</v>
      </c>
      <c r="E23" s="103">
        <v>494492.85185994994</v>
      </c>
      <c r="F23" s="103">
        <v>378934.36394129996</v>
      </c>
      <c r="G23" s="103">
        <v>433697.56160877005</v>
      </c>
      <c r="H23" s="103">
        <v>504639.24287578004</v>
      </c>
      <c r="I23" s="103">
        <v>538340.01918258006</v>
      </c>
      <c r="J23" s="103">
        <v>544893.49439673999</v>
      </c>
      <c r="K23" s="103">
        <v>616854.52754621988</v>
      </c>
      <c r="L23" s="103">
        <v>635579.71482727001</v>
      </c>
      <c r="M23" s="103">
        <v>674479.61027582991</v>
      </c>
      <c r="N23" s="103">
        <v>698263.06505207997</v>
      </c>
      <c r="O23" s="103">
        <v>708203.65607560996</v>
      </c>
      <c r="P23" s="103">
        <v>676235.81942060997</v>
      </c>
      <c r="Q23" s="103">
        <v>595773.41386934998</v>
      </c>
      <c r="R23" s="103">
        <v>844114.41400132002</v>
      </c>
      <c r="S23" s="103">
        <v>840109.43884605006</v>
      </c>
      <c r="T23" s="180">
        <f t="shared" si="3"/>
        <v>0.28475577444492162</v>
      </c>
      <c r="U23" s="180">
        <f t="shared" si="3"/>
        <v>0.20372301240712432</v>
      </c>
      <c r="V23" s="180">
        <f t="shared" si="3"/>
        <v>-0.23369091683326981</v>
      </c>
      <c r="W23" s="180">
        <f t="shared" si="3"/>
        <v>0.14451895335613685</v>
      </c>
      <c r="X23" s="180">
        <f t="shared" si="3"/>
        <v>0.16357408375517934</v>
      </c>
      <c r="Y23" s="180">
        <f t="shared" si="3"/>
        <v>6.6781917543213387E-2</v>
      </c>
      <c r="Z23" s="180">
        <f t="shared" si="3"/>
        <v>1.2173486979680126E-2</v>
      </c>
      <c r="AA23" s="180">
        <f t="shared" si="3"/>
        <v>0.13206440137287578</v>
      </c>
      <c r="AB23" s="180">
        <f t="shared" si="3"/>
        <v>3.0355920958442084E-2</v>
      </c>
      <c r="AC23" s="180">
        <f t="shared" si="3"/>
        <v>6.1203802671914387E-2</v>
      </c>
      <c r="AD23" s="180">
        <f t="shared" si="3"/>
        <v>3.5261932924145478E-2</v>
      </c>
      <c r="AE23" s="180">
        <f t="shared" si="3"/>
        <v>1.423616903292535E-2</v>
      </c>
      <c r="AF23" s="180">
        <f t="shared" si="3"/>
        <v>-4.5139327340025792E-2</v>
      </c>
      <c r="AG23" s="180">
        <f t="shared" si="3"/>
        <v>-0.11898571953819181</v>
      </c>
      <c r="AH23" s="180">
        <f t="shared" si="3"/>
        <v>0.41683800309093666</v>
      </c>
      <c r="AI23" s="180">
        <f t="shared" si="3"/>
        <v>-4.7445880426153497E-3</v>
      </c>
    </row>
    <row r="24" spans="2:35" x14ac:dyDescent="0.25">
      <c r="B24" s="181" t="s">
        <v>195</v>
      </c>
      <c r="C24" s="103">
        <v>111537.5841371</v>
      </c>
      <c r="D24" s="103">
        <f t="shared" ref="D24:O24" si="9">+D25+D26</f>
        <v>153642.90434918998</v>
      </c>
      <c r="E24" s="103">
        <f t="shared" si="9"/>
        <v>164267.65349948002</v>
      </c>
      <c r="F24" s="103">
        <f t="shared" si="9"/>
        <v>117443.81827521999</v>
      </c>
      <c r="G24" s="103">
        <f t="shared" si="9"/>
        <v>146834.25383299001</v>
      </c>
      <c r="H24" s="103">
        <f t="shared" si="9"/>
        <v>174427.95126624999</v>
      </c>
      <c r="I24" s="103">
        <f t="shared" si="9"/>
        <v>187862.54932736998</v>
      </c>
      <c r="J24" s="103">
        <f t="shared" si="9"/>
        <v>176404.57767929003</v>
      </c>
      <c r="K24" s="103">
        <f t="shared" si="9"/>
        <v>195837.76081959001</v>
      </c>
      <c r="L24" s="103">
        <f t="shared" si="9"/>
        <v>224589.96751290001</v>
      </c>
      <c r="M24" s="103">
        <f t="shared" si="9"/>
        <v>255316.76159293999</v>
      </c>
      <c r="N24" s="103">
        <f t="shared" si="9"/>
        <v>243774.65371876</v>
      </c>
      <c r="O24" s="103">
        <f t="shared" si="9"/>
        <v>221200.13039741002</v>
      </c>
      <c r="P24" s="103">
        <f>+P25+P26</f>
        <v>197451.94848926997</v>
      </c>
      <c r="Q24" s="103">
        <f>+Q25+Q26</f>
        <v>142446.50037806001</v>
      </c>
      <c r="R24" s="103">
        <f>+R25+R26</f>
        <v>214499.24350201996</v>
      </c>
      <c r="S24" s="103">
        <f>+S25+S26</f>
        <v>217311.18630109998</v>
      </c>
      <c r="T24" s="180">
        <f t="shared" si="3"/>
        <v>0.37749894385676197</v>
      </c>
      <c r="U24" s="180">
        <f t="shared" si="3"/>
        <v>6.9152227987976378E-2</v>
      </c>
      <c r="V24" s="180">
        <f t="shared" si="3"/>
        <v>-0.28504598578446394</v>
      </c>
      <c r="W24" s="180">
        <f t="shared" si="3"/>
        <v>0.25025102205801875</v>
      </c>
      <c r="X24" s="180">
        <f t="shared" si="3"/>
        <v>0.18792411656646002</v>
      </c>
      <c r="Y24" s="180">
        <f t="shared" si="3"/>
        <v>7.7020901544690989E-2</v>
      </c>
      <c r="Z24" s="180">
        <f t="shared" si="3"/>
        <v>-6.0991249661545122E-2</v>
      </c>
      <c r="AA24" s="180">
        <f t="shared" si="3"/>
        <v>0.1101625785223681</v>
      </c>
      <c r="AB24" s="180">
        <f t="shared" si="3"/>
        <v>0.14681645956827061</v>
      </c>
      <c r="AC24" s="180">
        <f t="shared" si="3"/>
        <v>0.13681285241859742</v>
      </c>
      <c r="AD24" s="180">
        <f t="shared" si="3"/>
        <v>-4.5207011878765524E-2</v>
      </c>
      <c r="AE24" s="180">
        <f t="shared" si="3"/>
        <v>-9.2604062715207269E-2</v>
      </c>
      <c r="AF24" s="180">
        <f t="shared" si="3"/>
        <v>-0.1073606144149819</v>
      </c>
      <c r="AG24" s="180">
        <f t="shared" si="3"/>
        <v>-0.27857637532606616</v>
      </c>
      <c r="AH24" s="180">
        <f t="shared" si="3"/>
        <v>0.50582318928670378</v>
      </c>
      <c r="AI24" s="180">
        <f t="shared" si="3"/>
        <v>1.3109336672572081E-2</v>
      </c>
    </row>
    <row r="25" spans="2:35" x14ac:dyDescent="0.25">
      <c r="B25" s="183" t="s">
        <v>736</v>
      </c>
      <c r="C25" s="103">
        <v>17316.565585099997</v>
      </c>
      <c r="D25" s="103">
        <v>20052.187693210002</v>
      </c>
      <c r="E25" s="103">
        <v>22822.76353253</v>
      </c>
      <c r="F25" s="103">
        <v>24694.898060209998</v>
      </c>
      <c r="G25" s="103">
        <v>24723.620547890001</v>
      </c>
      <c r="H25" s="103">
        <v>26040.187363169996</v>
      </c>
      <c r="I25" s="103">
        <v>25921.475153859999</v>
      </c>
      <c r="J25" s="103">
        <v>22190.297627690001</v>
      </c>
      <c r="K25" s="103">
        <v>21619.001416129999</v>
      </c>
      <c r="L25" s="103">
        <v>21480.696730220006</v>
      </c>
      <c r="M25" s="103">
        <v>22629.902457039996</v>
      </c>
      <c r="N25" s="103">
        <v>22140.487212849999</v>
      </c>
      <c r="O25" s="103">
        <v>19426.113489240004</v>
      </c>
      <c r="P25" s="103">
        <v>10190.937576370001</v>
      </c>
      <c r="Q25" s="103">
        <v>9281.9698079999998</v>
      </c>
      <c r="R25" s="103">
        <v>10420.760472999998</v>
      </c>
      <c r="S25" s="103">
        <v>11370.754529</v>
      </c>
      <c r="T25" s="180">
        <f t="shared" si="3"/>
        <v>0.15797717478481221</v>
      </c>
      <c r="U25" s="180">
        <f t="shared" si="3"/>
        <v>0.13816825783344133</v>
      </c>
      <c r="V25" s="180">
        <f t="shared" si="3"/>
        <v>8.202926543105038E-2</v>
      </c>
      <c r="W25" s="180">
        <f t="shared" si="3"/>
        <v>1.1630939965807663E-3</v>
      </c>
      <c r="X25" s="180">
        <f t="shared" si="3"/>
        <v>5.3251376056746569E-2</v>
      </c>
      <c r="Y25" s="180">
        <f t="shared" si="3"/>
        <v>-4.5588078017402278E-3</v>
      </c>
      <c r="Z25" s="180">
        <f t="shared" si="3"/>
        <v>-0.14394155826484223</v>
      </c>
      <c r="AA25" s="180">
        <f t="shared" si="3"/>
        <v>-2.5745315414206771E-2</v>
      </c>
      <c r="AB25" s="180">
        <f t="shared" si="3"/>
        <v>-6.3973669850820869E-3</v>
      </c>
      <c r="AC25" s="180">
        <f t="shared" si="3"/>
        <v>5.3499462389561936E-2</v>
      </c>
      <c r="AD25" s="180">
        <f t="shared" si="3"/>
        <v>-2.1626926811509239E-2</v>
      </c>
      <c r="AE25" s="180">
        <f t="shared" si="3"/>
        <v>-0.12259774130149281</v>
      </c>
      <c r="AF25" s="180">
        <f t="shared" si="3"/>
        <v>-0.47540008030866832</v>
      </c>
      <c r="AG25" s="180">
        <f t="shared" si="3"/>
        <v>-8.9193733310431456E-2</v>
      </c>
      <c r="AH25" s="180">
        <f t="shared" si="3"/>
        <v>0.12268846899485619</v>
      </c>
      <c r="AI25" s="180">
        <f t="shared" si="3"/>
        <v>9.1163601587563425E-2</v>
      </c>
    </row>
    <row r="26" spans="2:35" x14ac:dyDescent="0.25">
      <c r="B26" s="183" t="s">
        <v>188</v>
      </c>
      <c r="C26" s="103">
        <v>94221.018551999994</v>
      </c>
      <c r="D26" s="103">
        <v>133590.71665597998</v>
      </c>
      <c r="E26" s="103">
        <v>141444.88996695002</v>
      </c>
      <c r="F26" s="103">
        <v>92748.920215009988</v>
      </c>
      <c r="G26" s="103">
        <v>122110.6332851</v>
      </c>
      <c r="H26" s="103">
        <v>148387.76390307999</v>
      </c>
      <c r="I26" s="103">
        <v>161941.07417350999</v>
      </c>
      <c r="J26" s="103">
        <v>154214.28005160001</v>
      </c>
      <c r="K26" s="103">
        <v>174218.75940346002</v>
      </c>
      <c r="L26" s="103">
        <v>203109.27078268002</v>
      </c>
      <c r="M26" s="103">
        <v>232686.85913589998</v>
      </c>
      <c r="N26" s="103">
        <v>221634.16650591002</v>
      </c>
      <c r="O26" s="103">
        <v>201774.01690817002</v>
      </c>
      <c r="P26" s="103">
        <v>187261.01091289998</v>
      </c>
      <c r="Q26" s="103">
        <v>133164.53057006001</v>
      </c>
      <c r="R26" s="103">
        <v>204078.48302901996</v>
      </c>
      <c r="S26" s="103">
        <v>205940.43177209998</v>
      </c>
      <c r="T26" s="180">
        <f t="shared" si="3"/>
        <v>0.4178441149227452</v>
      </c>
      <c r="U26" s="180">
        <f t="shared" si="3"/>
        <v>5.879280767087991E-2</v>
      </c>
      <c r="V26" s="180">
        <f t="shared" si="3"/>
        <v>-0.34427521392478955</v>
      </c>
      <c r="W26" s="180">
        <f t="shared" si="3"/>
        <v>0.31657202048308353</v>
      </c>
      <c r="X26" s="180">
        <f t="shared" si="3"/>
        <v>0.21519117468360838</v>
      </c>
      <c r="Y26" s="180">
        <f t="shared" si="3"/>
        <v>9.1337115095840415E-2</v>
      </c>
      <c r="Z26" s="180">
        <f t="shared" si="3"/>
        <v>-4.7713615346475891E-2</v>
      </c>
      <c r="AA26" s="180">
        <f t="shared" si="3"/>
        <v>0.12971872219074987</v>
      </c>
      <c r="AB26" s="180">
        <f t="shared" si="3"/>
        <v>0.16582893528884934</v>
      </c>
      <c r="AC26" s="180">
        <f t="shared" si="3"/>
        <v>0.14562401922493717</v>
      </c>
      <c r="AD26" s="180">
        <f t="shared" si="3"/>
        <v>-4.7500287171501454E-2</v>
      </c>
      <c r="AE26" s="180">
        <f t="shared" si="3"/>
        <v>-8.9607797889818652E-2</v>
      </c>
      <c r="AF26" s="180">
        <f t="shared" si="3"/>
        <v>-7.1927031129459529E-2</v>
      </c>
      <c r="AG26" s="180">
        <f t="shared" si="3"/>
        <v>-0.28888277425780673</v>
      </c>
      <c r="AH26" s="180">
        <f t="shared" si="3"/>
        <v>0.53252883598497691</v>
      </c>
      <c r="AI26" s="180">
        <f t="shared" ref="AH26:AI32" si="10">+S26/R26-1</f>
        <v>9.1236896484341301E-3</v>
      </c>
    </row>
    <row r="27" spans="2:35" x14ac:dyDescent="0.25">
      <c r="B27" s="181" t="s">
        <v>737</v>
      </c>
      <c r="C27" s="103">
        <v>338366.67736454</v>
      </c>
      <c r="D27" s="103">
        <v>408888.70810737007</v>
      </c>
      <c r="E27" s="103">
        <v>456881.95308372</v>
      </c>
      <c r="F27" s="103">
        <v>504954.73629983002</v>
      </c>
      <c r="G27" s="103">
        <v>546319.22175391018</v>
      </c>
      <c r="H27" s="103">
        <v>585900.73560131993</v>
      </c>
      <c r="I27" s="103">
        <f>649315.37441959</f>
        <v>649315.37441958999</v>
      </c>
      <c r="J27" s="103">
        <v>765267.66441395995</v>
      </c>
      <c r="K27" s="103">
        <v>794363.94316756004</v>
      </c>
      <c r="L27" s="103">
        <v>874903.71755335992</v>
      </c>
      <c r="M27" s="103">
        <v>891229.93554187007</v>
      </c>
      <c r="N27" s="103">
        <v>946856.84519508015</v>
      </c>
      <c r="O27" s="103">
        <v>978217.71080922987</v>
      </c>
      <c r="P27" s="103">
        <v>1032629.6121431901</v>
      </c>
      <c r="Q27" s="103">
        <v>784734.89504987001</v>
      </c>
      <c r="R27" s="103">
        <v>1057650.1947493798</v>
      </c>
      <c r="S27" s="103">
        <v>1116744.43223149</v>
      </c>
      <c r="T27" s="180">
        <f t="shared" ref="T27:AG32" si="11">+D27/C27-1</f>
        <v>0.20841895925482357</v>
      </c>
      <c r="U27" s="180">
        <f t="shared" si="11"/>
        <v>0.11737483580433672</v>
      </c>
      <c r="V27" s="180">
        <f t="shared" si="11"/>
        <v>0.10521926482681865</v>
      </c>
      <c r="W27" s="180">
        <f t="shared" si="11"/>
        <v>8.1917214515478731E-2</v>
      </c>
      <c r="X27" s="180">
        <f t="shared" si="11"/>
        <v>7.2451256099568928E-2</v>
      </c>
      <c r="Y27" s="180">
        <f t="shared" si="11"/>
        <v>0.10823444137373639</v>
      </c>
      <c r="Z27" s="180">
        <f t="shared" si="11"/>
        <v>0.1785762274580629</v>
      </c>
      <c r="AA27" s="180">
        <f t="shared" si="11"/>
        <v>3.8021048198713547E-2</v>
      </c>
      <c r="AB27" s="180">
        <f t="shared" si="11"/>
        <v>0.10138901076582618</v>
      </c>
      <c r="AC27" s="180">
        <f t="shared" si="11"/>
        <v>1.866058820068317E-2</v>
      </c>
      <c r="AD27" s="180">
        <f t="shared" si="11"/>
        <v>6.2415890035593113E-2</v>
      </c>
      <c r="AE27" s="180">
        <f t="shared" si="11"/>
        <v>3.3121021169455034E-2</v>
      </c>
      <c r="AF27" s="180">
        <f t="shared" si="11"/>
        <v>5.5623508685963108E-2</v>
      </c>
      <c r="AG27" s="180">
        <f t="shared" si="11"/>
        <v>-0.24006160018868961</v>
      </c>
      <c r="AH27" s="180">
        <f t="shared" si="10"/>
        <v>0.34778025218588748</v>
      </c>
      <c r="AI27" s="180">
        <f t="shared" si="10"/>
        <v>5.5873140075498373E-2</v>
      </c>
    </row>
    <row r="28" spans="2:35" ht="14.5" x14ac:dyDescent="0.25">
      <c r="B28" s="181" t="s">
        <v>738</v>
      </c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>
        <v>545.98001455999747</v>
      </c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</row>
    <row r="29" spans="2:35" ht="14.5" x14ac:dyDescent="0.25">
      <c r="B29" s="181" t="s">
        <v>739</v>
      </c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>
        <v>175592.85418051001</v>
      </c>
      <c r="T29" s="180"/>
      <c r="U29" s="180"/>
      <c r="V29" s="180"/>
      <c r="W29" s="180"/>
      <c r="X29" s="180"/>
      <c r="Y29" s="180"/>
      <c r="Z29" s="180"/>
      <c r="AA29" s="180"/>
      <c r="AB29" s="180"/>
      <c r="AC29" s="180"/>
      <c r="AD29" s="180"/>
      <c r="AE29" s="180"/>
      <c r="AF29" s="180"/>
      <c r="AG29" s="180"/>
      <c r="AH29" s="180"/>
      <c r="AI29" s="180"/>
    </row>
    <row r="30" spans="2:35" x14ac:dyDescent="0.25">
      <c r="B30" s="179" t="s">
        <v>740</v>
      </c>
      <c r="C30" s="103">
        <v>33320.637684889996</v>
      </c>
      <c r="D30" s="103">
        <v>37946.234587860003</v>
      </c>
      <c r="E30" s="103">
        <v>43731.287513449999</v>
      </c>
      <c r="F30" s="103">
        <v>54356.298406529997</v>
      </c>
      <c r="G30" s="103">
        <v>61192.724065399998</v>
      </c>
      <c r="H30" s="103">
        <v>66770.184427800006</v>
      </c>
      <c r="I30" s="103">
        <v>74083.45286764999</v>
      </c>
      <c r="J30" s="103">
        <v>56272.414422679998</v>
      </c>
      <c r="K30" s="103">
        <v>59906.791868479995</v>
      </c>
      <c r="L30" s="103">
        <v>63458.292559470006</v>
      </c>
      <c r="M30" s="103">
        <v>145909.14689758001</v>
      </c>
      <c r="N30" s="103">
        <v>71147.488061590004</v>
      </c>
      <c r="O30" s="103">
        <v>85406.510481759993</v>
      </c>
      <c r="P30" s="103">
        <v>77472.366777190007</v>
      </c>
      <c r="Q30" s="103">
        <v>79428.358024250003</v>
      </c>
      <c r="R30" s="103">
        <v>469195.33195453003</v>
      </c>
      <c r="S30" s="103">
        <v>515731.58691069996</v>
      </c>
      <c r="T30" s="180">
        <f t="shared" si="11"/>
        <v>0.13882077968356499</v>
      </c>
      <c r="U30" s="180">
        <f t="shared" si="11"/>
        <v>0.15245393880110547</v>
      </c>
      <c r="V30" s="180">
        <f t="shared" si="11"/>
        <v>0.24296130979020836</v>
      </c>
      <c r="W30" s="180">
        <f t="shared" si="11"/>
        <v>0.12577062565483166</v>
      </c>
      <c r="X30" s="180">
        <f t="shared" si="11"/>
        <v>9.1145809368432085E-2</v>
      </c>
      <c r="Y30" s="180">
        <f t="shared" si="11"/>
        <v>0.10952895371672922</v>
      </c>
      <c r="Z30" s="180">
        <f t="shared" si="11"/>
        <v>-0.24041857871810313</v>
      </c>
      <c r="AA30" s="180">
        <f t="shared" si="11"/>
        <v>6.4585418683140716E-2</v>
      </c>
      <c r="AB30" s="180">
        <f t="shared" si="11"/>
        <v>5.9283773679402074E-2</v>
      </c>
      <c r="AC30" s="180">
        <f t="shared" si="11"/>
        <v>1.2992920391112177</v>
      </c>
      <c r="AD30" s="180">
        <f t="shared" si="11"/>
        <v>-0.51238500413184151</v>
      </c>
      <c r="AE30" s="180">
        <f t="shared" si="11"/>
        <v>0.20041498032687288</v>
      </c>
      <c r="AF30" s="180">
        <f t="shared" si="11"/>
        <v>-9.2898581850671125E-2</v>
      </c>
      <c r="AG30" s="180">
        <f t="shared" si="11"/>
        <v>2.5247598962419904E-2</v>
      </c>
      <c r="AH30" s="180">
        <f t="shared" si="10"/>
        <v>4.9071513452573399</v>
      </c>
      <c r="AI30" s="180">
        <f t="shared" si="10"/>
        <v>9.9183115830060675E-2</v>
      </c>
    </row>
    <row r="31" spans="2:35" x14ac:dyDescent="0.25">
      <c r="B31" s="179" t="s">
        <v>741</v>
      </c>
      <c r="C31" s="103">
        <v>10453.095917289998</v>
      </c>
      <c r="D31" s="103">
        <v>19383.100288220001</v>
      </c>
      <c r="E31" s="103">
        <v>11316.001309290001</v>
      </c>
      <c r="F31" s="103">
        <v>13219.732218700001</v>
      </c>
      <c r="G31" s="103">
        <v>27427.835347389999</v>
      </c>
      <c r="H31" s="103">
        <v>22684.191252279998</v>
      </c>
      <c r="I31" s="103">
        <v>22210.130752419998</v>
      </c>
      <c r="J31" s="103">
        <v>20785.931920139999</v>
      </c>
      <c r="K31" s="103">
        <v>27148.408144959998</v>
      </c>
      <c r="L31" s="103">
        <v>51183.816604140011</v>
      </c>
      <c r="M31" s="103">
        <v>44548.068543499998</v>
      </c>
      <c r="N31" s="103">
        <v>74944.112463030004</v>
      </c>
      <c r="O31" s="103">
        <v>64904.310261549988</v>
      </c>
      <c r="P31" s="103">
        <v>80220.149068429993</v>
      </c>
      <c r="Q31" s="103">
        <v>50672.419334339997</v>
      </c>
      <c r="R31" s="103">
        <v>152940.32150906001</v>
      </c>
      <c r="S31" s="103">
        <v>274290.35831787006</v>
      </c>
      <c r="T31" s="180">
        <f t="shared" si="11"/>
        <v>0.8542927800135538</v>
      </c>
      <c r="U31" s="180">
        <f t="shared" si="11"/>
        <v>-0.41619239744803604</v>
      </c>
      <c r="V31" s="180">
        <f t="shared" si="11"/>
        <v>0.16823353562597343</v>
      </c>
      <c r="W31" s="180">
        <f t="shared" si="11"/>
        <v>1.0747648207723826</v>
      </c>
      <c r="X31" s="180">
        <f t="shared" si="11"/>
        <v>-0.1729499989710781</v>
      </c>
      <c r="Y31" s="180">
        <f t="shared" si="11"/>
        <v>-2.0898276451110087E-2</v>
      </c>
      <c r="Z31" s="180">
        <f t="shared" si="11"/>
        <v>-6.4123838268030919E-2</v>
      </c>
      <c r="AA31" s="180">
        <f t="shared" si="11"/>
        <v>0.30609530759865722</v>
      </c>
      <c r="AB31" s="180">
        <f t="shared" si="11"/>
        <v>0.88533398830760168</v>
      </c>
      <c r="AC31" s="180">
        <f t="shared" si="11"/>
        <v>-0.12964543289066255</v>
      </c>
      <c r="AD31" s="180">
        <f t="shared" si="11"/>
        <v>0.68232012999282077</v>
      </c>
      <c r="AE31" s="180">
        <f t="shared" si="11"/>
        <v>-0.13396385481825079</v>
      </c>
      <c r="AF31" s="180">
        <f t="shared" si="11"/>
        <v>0.23597568089331156</v>
      </c>
      <c r="AG31" s="180">
        <f t="shared" si="11"/>
        <v>-0.3683330195370863</v>
      </c>
      <c r="AH31" s="180">
        <f t="shared" si="10"/>
        <v>2.0182162904034557</v>
      </c>
      <c r="AI31" s="180">
        <f t="shared" si="10"/>
        <v>0.7934469838395195</v>
      </c>
    </row>
    <row r="32" spans="2:35" x14ac:dyDescent="0.25">
      <c r="B32" s="179" t="s">
        <v>742</v>
      </c>
      <c r="C32" s="103">
        <v>16281.351952689998</v>
      </c>
      <c r="D32" s="103">
        <v>18179.892783590003</v>
      </c>
      <c r="E32" s="103">
        <v>25925.276125900004</v>
      </c>
      <c r="F32" s="103">
        <v>29272.193598469996</v>
      </c>
      <c r="G32" s="103">
        <v>161352.83755389001</v>
      </c>
      <c r="H32" s="103">
        <v>165346.60179017001</v>
      </c>
      <c r="I32" s="103">
        <v>166152.14579788997</v>
      </c>
      <c r="J32" s="103">
        <v>166835.25923299999</v>
      </c>
      <c r="K32" s="103">
        <v>188021.88733461002</v>
      </c>
      <c r="L32" s="103">
        <v>203598.08164390997</v>
      </c>
      <c r="M32" s="103">
        <v>203025.88299634002</v>
      </c>
      <c r="N32" s="103">
        <v>201783.68791919999</v>
      </c>
      <c r="O32" s="103">
        <v>207803.83215792</v>
      </c>
      <c r="P32" s="103">
        <v>215338.74676677998</v>
      </c>
      <c r="Q32" s="103">
        <v>223278.63337447</v>
      </c>
      <c r="R32" s="103">
        <v>131294.62404690997</v>
      </c>
      <c r="S32" s="103">
        <v>231689.76423407</v>
      </c>
      <c r="T32" s="180">
        <f t="shared" si="11"/>
        <v>0.11660830356205953</v>
      </c>
      <c r="U32" s="180">
        <f t="shared" si="11"/>
        <v>0.42604120027051717</v>
      </c>
      <c r="V32" s="180">
        <f t="shared" si="11"/>
        <v>0.12909862391885341</v>
      </c>
      <c r="W32" s="180">
        <f t="shared" si="11"/>
        <v>4.512153949484798</v>
      </c>
      <c r="X32" s="180">
        <f t="shared" si="11"/>
        <v>2.475174466607144E-2</v>
      </c>
      <c r="Y32" s="180">
        <f t="shared" si="11"/>
        <v>4.8718510026726225E-3</v>
      </c>
      <c r="Z32" s="180">
        <f t="shared" si="11"/>
        <v>4.1113729337023397E-3</v>
      </c>
      <c r="AA32" s="180">
        <f t="shared" si="11"/>
        <v>0.12699130986466756</v>
      </c>
      <c r="AB32" s="180">
        <f t="shared" si="11"/>
        <v>8.2842452706476832E-2</v>
      </c>
      <c r="AC32" s="180">
        <f t="shared" si="11"/>
        <v>-2.8104324114935908E-3</v>
      </c>
      <c r="AD32" s="180">
        <f t="shared" si="11"/>
        <v>-6.1184074602075311E-3</v>
      </c>
      <c r="AE32" s="180">
        <f t="shared" si="11"/>
        <v>2.9834642734504202E-2</v>
      </c>
      <c r="AF32" s="180">
        <f t="shared" si="11"/>
        <v>3.6259748102883016E-2</v>
      </c>
      <c r="AG32" s="180">
        <f t="shared" si="11"/>
        <v>3.6871611481463784E-2</v>
      </c>
      <c r="AH32" s="180">
        <f t="shared" si="10"/>
        <v>-0.41196960021378204</v>
      </c>
      <c r="AI32" s="180">
        <f t="shared" si="10"/>
        <v>0.76465537653156357</v>
      </c>
    </row>
    <row r="33" spans="1:35" x14ac:dyDescent="0.25">
      <c r="C33" s="103"/>
      <c r="D33" s="103"/>
      <c r="E33" s="103"/>
      <c r="F33" s="103"/>
      <c r="G33" s="103"/>
      <c r="H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I33" s="103"/>
    </row>
    <row r="34" spans="1:35" ht="14" x14ac:dyDescent="0.3">
      <c r="B34" s="185" t="s">
        <v>743</v>
      </c>
      <c r="C34" s="178">
        <v>564.58199473000002</v>
      </c>
      <c r="D34" s="178">
        <v>249.9</v>
      </c>
      <c r="E34" s="178">
        <v>479.42173200000002</v>
      </c>
      <c r="F34" s="178">
        <v>4127.5349999999999</v>
      </c>
      <c r="G34" s="178">
        <v>1554.6814690900001</v>
      </c>
      <c r="H34" s="178">
        <v>295.34671997000004</v>
      </c>
      <c r="I34" s="178">
        <v>3933.2500000000005</v>
      </c>
      <c r="J34" s="178">
        <v>1113.2148966700001</v>
      </c>
      <c r="K34" s="178">
        <v>2460.04637263</v>
      </c>
      <c r="L34" s="178">
        <v>743.17457321999973</v>
      </c>
      <c r="M34" s="178">
        <v>6846.3377279900005</v>
      </c>
      <c r="N34" s="178">
        <v>7054.2691954300008</v>
      </c>
      <c r="O34" s="178">
        <v>31409.168221489999</v>
      </c>
      <c r="P34" s="178">
        <v>100375.675</v>
      </c>
      <c r="Q34" s="178">
        <v>81608.472961000007</v>
      </c>
      <c r="R34" s="178">
        <v>6534.9489450000001</v>
      </c>
      <c r="S34" s="178">
        <v>7610.1350899999998</v>
      </c>
      <c r="T34" s="186">
        <f t="shared" ref="T34:AI34" si="12">+D34/C34-1</f>
        <v>-0.55737164427372565</v>
      </c>
      <c r="U34" s="186">
        <f t="shared" si="12"/>
        <v>0.91845430972388953</v>
      </c>
      <c r="V34" s="186">
        <f t="shared" si="12"/>
        <v>7.6094032132861251</v>
      </c>
      <c r="W34" s="186">
        <f t="shared" si="12"/>
        <v>-0.62333899795156178</v>
      </c>
      <c r="X34" s="186">
        <f t="shared" si="12"/>
        <v>-0.810027503484122</v>
      </c>
      <c r="Y34" s="186">
        <f t="shared" si="12"/>
        <v>12.317398616783427</v>
      </c>
      <c r="Z34" s="186">
        <f t="shared" si="12"/>
        <v>-0.71697326722939048</v>
      </c>
      <c r="AA34" s="186">
        <f t="shared" si="12"/>
        <v>1.2098575755578058</v>
      </c>
      <c r="AB34" s="186">
        <f t="shared" si="12"/>
        <v>-0.69790220969473737</v>
      </c>
      <c r="AC34" s="186">
        <f t="shared" si="12"/>
        <v>8.2122873611329812</v>
      </c>
      <c r="AD34" s="186">
        <f t="shared" si="12"/>
        <v>3.0371196353622842E-2</v>
      </c>
      <c r="AE34" s="186">
        <f t="shared" si="12"/>
        <v>3.4525049089192601</v>
      </c>
      <c r="AF34" s="186">
        <f t="shared" si="12"/>
        <v>2.1957444492695433</v>
      </c>
      <c r="AG34" s="186">
        <f t="shared" si="12"/>
        <v>-0.18696962226156877</v>
      </c>
      <c r="AH34" s="186">
        <f t="shared" si="12"/>
        <v>-0.91992315616390719</v>
      </c>
      <c r="AI34" s="186">
        <f t="shared" si="12"/>
        <v>0.16452862203654139</v>
      </c>
    </row>
    <row r="35" spans="1:35" ht="13.5" customHeight="1" x14ac:dyDescent="0.25"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</row>
    <row r="36" spans="1:35" ht="13" x14ac:dyDescent="0.3">
      <c r="A36" s="98">
        <v>2</v>
      </c>
      <c r="B36" s="187" t="s">
        <v>744</v>
      </c>
      <c r="C36" s="175">
        <f>+C40+C56</f>
        <v>1759410.3816755502</v>
      </c>
      <c r="D36" s="175">
        <f>+D40+D56</f>
        <v>2027132.6018827497</v>
      </c>
      <c r="E36" s="175">
        <f t="shared" ref="E36:O36" si="13">+E40+E56+E65</f>
        <v>2460431.8668472902</v>
      </c>
      <c r="F36" s="175">
        <f t="shared" si="13"/>
        <v>2936305.7726636901</v>
      </c>
      <c r="G36" s="175">
        <f t="shared" si="13"/>
        <v>3724577.8498064098</v>
      </c>
      <c r="H36" s="175">
        <f t="shared" si="13"/>
        <v>3869794.6329902397</v>
      </c>
      <c r="I36" s="175">
        <f t="shared" si="13"/>
        <v>4275491.9996841112</v>
      </c>
      <c r="J36" s="175">
        <f t="shared" si="13"/>
        <v>4872299.3221770003</v>
      </c>
      <c r="K36" s="175">
        <f t="shared" si="13"/>
        <v>5326977.527462624</v>
      </c>
      <c r="L36" s="175">
        <f t="shared" si="13"/>
        <v>5847059.7827990297</v>
      </c>
      <c r="M36" s="175">
        <f t="shared" si="13"/>
        <v>6201021.9396280395</v>
      </c>
      <c r="N36" s="175">
        <f t="shared" si="13"/>
        <v>6764675.7914382918</v>
      </c>
      <c r="O36" s="175">
        <f t="shared" si="13"/>
        <v>6995166.9927330203</v>
      </c>
      <c r="P36" s="175">
        <f>+P40+P56+P65</f>
        <v>7880403.5847661709</v>
      </c>
      <c r="Q36" s="175">
        <f>+Q40+Q56+Q65</f>
        <v>7682246.83633231</v>
      </c>
      <c r="R36" s="175">
        <f>+R40+R56+R65</f>
        <v>8339234.2854651986</v>
      </c>
      <c r="S36" s="175">
        <f>+S40+S56+S65</f>
        <v>8457926.2110179607</v>
      </c>
      <c r="T36" s="176">
        <f t="shared" ref="T36:AI36" si="14">+D36/C36-1</f>
        <v>0.15216587499741707</v>
      </c>
      <c r="U36" s="176">
        <f t="shared" si="14"/>
        <v>0.21374983785574897</v>
      </c>
      <c r="V36" s="176">
        <f t="shared" si="14"/>
        <v>0.19341072282004212</v>
      </c>
      <c r="W36" s="176">
        <f t="shared" si="14"/>
        <v>0.26845708116686806</v>
      </c>
      <c r="X36" s="176">
        <f t="shared" si="14"/>
        <v>3.8988789881617691E-2</v>
      </c>
      <c r="Y36" s="176">
        <f t="shared" si="14"/>
        <v>0.1048369242220959</v>
      </c>
      <c r="Z36" s="176">
        <f t="shared" si="14"/>
        <v>0.13958798719234733</v>
      </c>
      <c r="AA36" s="176">
        <f t="shared" si="14"/>
        <v>9.3319021517435763E-2</v>
      </c>
      <c r="AB36" s="176">
        <f t="shared" si="14"/>
        <v>9.7631771986117943E-2</v>
      </c>
      <c r="AC36" s="176">
        <f t="shared" si="14"/>
        <v>6.0536777453567447E-2</v>
      </c>
      <c r="AD36" s="176">
        <f t="shared" si="14"/>
        <v>9.0896929134887561E-2</v>
      </c>
      <c r="AE36" s="176">
        <f t="shared" si="14"/>
        <v>3.4072763928531424E-2</v>
      </c>
      <c r="AF36" s="176">
        <f t="shared" si="14"/>
        <v>0.12654974398077767</v>
      </c>
      <c r="AG36" s="176">
        <f t="shared" si="14"/>
        <v>-2.5145507625640273E-2</v>
      </c>
      <c r="AH36" s="176">
        <f t="shared" si="14"/>
        <v>8.5520221249041573E-2</v>
      </c>
      <c r="AI36" s="176">
        <f t="shared" si="14"/>
        <v>1.4232952509756869E-2</v>
      </c>
    </row>
    <row r="37" spans="1:35" ht="13" x14ac:dyDescent="0.3">
      <c r="A37" s="98"/>
      <c r="B37" s="188"/>
      <c r="C37" s="178"/>
      <c r="D37" s="178"/>
      <c r="E37" s="189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F37" s="178"/>
      <c r="AG37" s="178"/>
      <c r="AH37" s="178"/>
      <c r="AI37" s="178"/>
    </row>
    <row r="38" spans="1:35" ht="13" x14ac:dyDescent="0.3">
      <c r="A38" s="98">
        <v>3</v>
      </c>
      <c r="B38" s="174" t="s">
        <v>745</v>
      </c>
      <c r="C38" s="190">
        <f>+C36-C46</f>
        <v>1322708.2816755502</v>
      </c>
      <c r="D38" s="190">
        <f t="shared" ref="D38:O38" si="15">+D36-D46</f>
        <v>1607490.3018827497</v>
      </c>
      <c r="E38" s="191">
        <f t="shared" si="15"/>
        <v>2120346.0668472899</v>
      </c>
      <c r="F38" s="190">
        <f t="shared" si="15"/>
        <v>2576199.07266369</v>
      </c>
      <c r="G38" s="190">
        <f t="shared" si="15"/>
        <v>3323029.2306122696</v>
      </c>
      <c r="H38" s="190">
        <f t="shared" si="15"/>
        <v>3420416.6357380897</v>
      </c>
      <c r="I38" s="190">
        <f t="shared" si="15"/>
        <v>3803726.201428391</v>
      </c>
      <c r="J38" s="190">
        <f t="shared" si="15"/>
        <v>4240898.5327104507</v>
      </c>
      <c r="K38" s="190">
        <f t="shared" si="15"/>
        <v>4630897.9419114841</v>
      </c>
      <c r="L38" s="190">
        <f t="shared" si="15"/>
        <v>5047099.6172549594</v>
      </c>
      <c r="M38" s="190">
        <f t="shared" si="15"/>
        <v>5326432.9177043596</v>
      </c>
      <c r="N38" s="190">
        <f t="shared" si="15"/>
        <v>5742328.2641967619</v>
      </c>
      <c r="O38" s="190">
        <f t="shared" si="15"/>
        <v>5766456.5992373899</v>
      </c>
      <c r="P38" s="190">
        <f>+P36-P46</f>
        <v>6363149.7247324111</v>
      </c>
      <c r="Q38" s="190">
        <f>+Q36-Q46</f>
        <v>6000938.4125534995</v>
      </c>
      <c r="R38" s="190">
        <f>+R36-R46</f>
        <v>6438014.431260718</v>
      </c>
      <c r="S38" s="190">
        <f>+S36-S46</f>
        <v>6413782.8459682902</v>
      </c>
      <c r="T38" s="177">
        <f t="shared" ref="T38:AI38" si="16">+D38/C38-1</f>
        <v>0.21530221300682406</v>
      </c>
      <c r="U38" s="177">
        <f t="shared" si="16"/>
        <v>0.31904128091091155</v>
      </c>
      <c r="V38" s="177">
        <f t="shared" si="16"/>
        <v>0.21498990798902984</v>
      </c>
      <c r="W38" s="177">
        <f t="shared" si="16"/>
        <v>0.28989613647224322</v>
      </c>
      <c r="X38" s="177">
        <f t="shared" si="16"/>
        <v>2.9306815669471575E-2</v>
      </c>
      <c r="Y38" s="177">
        <f t="shared" si="16"/>
        <v>0.11206516822696577</v>
      </c>
      <c r="Z38" s="177">
        <f t="shared" si="16"/>
        <v>0.11493264975746431</v>
      </c>
      <c r="AA38" s="177">
        <f t="shared" si="16"/>
        <v>9.1961504429528551E-2</v>
      </c>
      <c r="AB38" s="177">
        <f t="shared" si="16"/>
        <v>8.9874940144260895E-2</v>
      </c>
      <c r="AC38" s="177">
        <f t="shared" si="16"/>
        <v>5.5345311492251748E-2</v>
      </c>
      <c r="AD38" s="177">
        <f t="shared" si="16"/>
        <v>7.8081401365259095E-2</v>
      </c>
      <c r="AE38" s="177">
        <f t="shared" si="16"/>
        <v>4.2018383363882084E-3</v>
      </c>
      <c r="AF38" s="177">
        <f t="shared" si="16"/>
        <v>0.10347656576032049</v>
      </c>
      <c r="AG38" s="177">
        <f t="shared" si="16"/>
        <v>-5.6923273512025307E-2</v>
      </c>
      <c r="AH38" s="177">
        <f t="shared" si="16"/>
        <v>7.2834611632222268E-2</v>
      </c>
      <c r="AI38" s="177">
        <f t="shared" si="16"/>
        <v>-3.7638289803713088E-3</v>
      </c>
    </row>
    <row r="39" spans="1:35" ht="13.5" customHeight="1" x14ac:dyDescent="0.25">
      <c r="C39" s="103"/>
      <c r="D39" s="103"/>
      <c r="E39" s="189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3"/>
      <c r="AI39" s="103"/>
    </row>
    <row r="40" spans="1:35" ht="13" x14ac:dyDescent="0.3">
      <c r="B40" s="188" t="s">
        <v>746</v>
      </c>
      <c r="C40" s="178">
        <f>+C43+C44+C45+C46+C50</f>
        <v>1652560.2816755502</v>
      </c>
      <c r="D40" s="178">
        <f t="shared" ref="D40:O40" si="17">+D43+D44+D45+D46+D50</f>
        <v>1850496.1018827497</v>
      </c>
      <c r="E40" s="192">
        <f t="shared" si="17"/>
        <v>2119803.5668472899</v>
      </c>
      <c r="F40" s="178">
        <f t="shared" si="17"/>
        <v>2634804.7000000002</v>
      </c>
      <c r="G40" s="178">
        <f t="shared" si="17"/>
        <v>3275989.6166760698</v>
      </c>
      <c r="H40" s="178">
        <f t="shared" si="17"/>
        <v>3566159.1776612098</v>
      </c>
      <c r="I40" s="178">
        <f t="shared" si="17"/>
        <v>3943824.8300714511</v>
      </c>
      <c r="J40" s="178">
        <f t="shared" si="17"/>
        <v>4471847.1458669202</v>
      </c>
      <c r="K40" s="178">
        <f t="shared" si="17"/>
        <v>4861110.0449731844</v>
      </c>
      <c r="L40" s="178">
        <f t="shared" si="17"/>
        <v>5317321.3824966196</v>
      </c>
      <c r="M40" s="178">
        <f t="shared" si="17"/>
        <v>5625718.30715256</v>
      </c>
      <c r="N40" s="178">
        <f t="shared" si="17"/>
        <v>6114730.647223711</v>
      </c>
      <c r="O40" s="178">
        <f t="shared" si="17"/>
        <v>6514974.34918488</v>
      </c>
      <c r="P40" s="178">
        <f>+P43+P44+P45+P46+P50</f>
        <v>7129672.0126845706</v>
      </c>
      <c r="Q40" s="178">
        <f>+Q43+Q44+Q45+Q46+Q50</f>
        <v>7237369.9415899199</v>
      </c>
      <c r="R40" s="178">
        <f>+R43+R44+R45+R46+R50</f>
        <v>7740719.0071777292</v>
      </c>
      <c r="S40" s="178">
        <f>+S43+S44+S45+S46+S50</f>
        <v>7846901.1956914803</v>
      </c>
      <c r="T40" s="177">
        <f t="shared" ref="T40:AI40" si="18">+D40/C40-1</f>
        <v>0.11977524959422969</v>
      </c>
      <c r="U40" s="177">
        <f t="shared" si="18"/>
        <v>0.14553257620512627</v>
      </c>
      <c r="V40" s="177">
        <f t="shared" si="18"/>
        <v>0.24294757363704855</v>
      </c>
      <c r="W40" s="177">
        <f t="shared" si="18"/>
        <v>0.24335197089790728</v>
      </c>
      <c r="X40" s="177">
        <f t="shared" si="18"/>
        <v>8.8574627803477579E-2</v>
      </c>
      <c r="Y40" s="177">
        <f t="shared" si="18"/>
        <v>0.10590263462606431</v>
      </c>
      <c r="Z40" s="177">
        <f t="shared" si="18"/>
        <v>0.13388584395770509</v>
      </c>
      <c r="AA40" s="177">
        <f t="shared" si="18"/>
        <v>8.7047451849072699E-2</v>
      </c>
      <c r="AB40" s="177">
        <f t="shared" si="18"/>
        <v>9.3849210016382578E-2</v>
      </c>
      <c r="AC40" s="177">
        <f t="shared" si="18"/>
        <v>5.7998548982032716E-2</v>
      </c>
      <c r="AD40" s="177">
        <f t="shared" si="18"/>
        <v>8.6924426957073031E-2</v>
      </c>
      <c r="AE40" s="177">
        <f t="shared" si="18"/>
        <v>6.5455655375906474E-2</v>
      </c>
      <c r="AF40" s="177">
        <f t="shared" si="18"/>
        <v>9.4351509392603949E-2</v>
      </c>
      <c r="AG40" s="177">
        <f t="shared" si="18"/>
        <v>1.5105593737515743E-2</v>
      </c>
      <c r="AH40" s="177">
        <f t="shared" si="18"/>
        <v>6.9548616368950267E-2</v>
      </c>
      <c r="AI40" s="177">
        <f t="shared" si="18"/>
        <v>1.3717354733493226E-2</v>
      </c>
    </row>
    <row r="41" spans="1:35" x14ac:dyDescent="0.25">
      <c r="C41" s="193"/>
      <c r="D41" s="103"/>
      <c r="E41" s="189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</row>
    <row r="42" spans="1:35" ht="13" x14ac:dyDescent="0.3">
      <c r="B42" s="194" t="s">
        <v>203</v>
      </c>
      <c r="C42" s="190">
        <f>SUM(C43:C44)</f>
        <v>635163.6100000001</v>
      </c>
      <c r="D42" s="190">
        <f t="shared" ref="D42:O42" si="19">SUM(D43:D44)</f>
        <v>713476.89999999991</v>
      </c>
      <c r="E42" s="191">
        <f t="shared" si="19"/>
        <v>856512.1</v>
      </c>
      <c r="F42" s="190">
        <f t="shared" si="19"/>
        <v>1114785.6000000001</v>
      </c>
      <c r="G42" s="190">
        <f t="shared" si="19"/>
        <v>1349434.5887993101</v>
      </c>
      <c r="H42" s="190">
        <f t="shared" si="19"/>
        <v>1513597.4252949501</v>
      </c>
      <c r="I42" s="190">
        <f t="shared" si="19"/>
        <v>1647046.6485988903</v>
      </c>
      <c r="J42" s="190">
        <f t="shared" si="19"/>
        <v>1817384.20983927</v>
      </c>
      <c r="K42" s="190">
        <f t="shared" si="19"/>
        <v>1968532.6922208401</v>
      </c>
      <c r="L42" s="190">
        <f t="shared" si="19"/>
        <v>2113306.8494412806</v>
      </c>
      <c r="M42" s="190">
        <f t="shared" si="19"/>
        <v>2177506.2178466199</v>
      </c>
      <c r="N42" s="190">
        <f t="shared" si="19"/>
        <v>2290203.5405186899</v>
      </c>
      <c r="O42" s="190">
        <f t="shared" si="19"/>
        <v>2394708.47627817</v>
      </c>
      <c r="P42" s="190">
        <f>SUM(P43:P44)</f>
        <v>2476572.69135678</v>
      </c>
      <c r="Q42" s="190">
        <f>SUM(Q43:Q44)</f>
        <v>2481105.4587075301</v>
      </c>
      <c r="R42" s="190">
        <f>SUM(R43:R44)</f>
        <v>2623920.0963273798</v>
      </c>
      <c r="S42" s="190">
        <f>SUM(S43:S44)</f>
        <v>2626775.9156276896</v>
      </c>
      <c r="T42" s="186">
        <f t="shared" ref="T42:AI48" si="20">+D42/C42-1</f>
        <v>0.123296248032849</v>
      </c>
      <c r="U42" s="186">
        <f t="shared" si="20"/>
        <v>0.20047628731918321</v>
      </c>
      <c r="V42" s="186">
        <f t="shared" si="20"/>
        <v>0.30154098231653714</v>
      </c>
      <c r="W42" s="186">
        <f t="shared" si="20"/>
        <v>0.21048799769149329</v>
      </c>
      <c r="X42" s="186">
        <f t="shared" si="20"/>
        <v>0.12165305221774969</v>
      </c>
      <c r="Y42" s="186">
        <f t="shared" si="20"/>
        <v>8.8166920129330473E-2</v>
      </c>
      <c r="Z42" s="186">
        <f t="shared" si="20"/>
        <v>0.10341999808280011</v>
      </c>
      <c r="AA42" s="186">
        <f t="shared" si="20"/>
        <v>8.3168149895468613E-2</v>
      </c>
      <c r="AB42" s="186">
        <f t="shared" si="20"/>
        <v>7.3544197560219571E-2</v>
      </c>
      <c r="AC42" s="186">
        <f t="shared" si="20"/>
        <v>3.0378630733304268E-2</v>
      </c>
      <c r="AD42" s="186">
        <f t="shared" si="20"/>
        <v>5.1755224278311696E-2</v>
      </c>
      <c r="AE42" s="186">
        <f t="shared" si="20"/>
        <v>4.5631287311612256E-2</v>
      </c>
      <c r="AF42" s="186">
        <f t="shared" si="20"/>
        <v>3.418546177522308E-2</v>
      </c>
      <c r="AG42" s="186">
        <f t="shared" si="20"/>
        <v>1.8302581493243597E-3</v>
      </c>
      <c r="AH42" s="186">
        <f t="shared" si="20"/>
        <v>5.7560889690777328E-2</v>
      </c>
      <c r="AI42" s="186">
        <f t="shared" si="20"/>
        <v>1.0883789122644316E-3</v>
      </c>
    </row>
    <row r="43" spans="1:35" x14ac:dyDescent="0.25">
      <c r="B43" s="194" t="s">
        <v>747</v>
      </c>
      <c r="C43" s="103">
        <v>534618.31000000006</v>
      </c>
      <c r="D43" s="103">
        <v>600690.19999999995</v>
      </c>
      <c r="E43" s="195">
        <v>720710</v>
      </c>
      <c r="F43" s="196">
        <v>936856.7</v>
      </c>
      <c r="G43" s="196">
        <v>1134085.4274345902</v>
      </c>
      <c r="H43" s="196">
        <v>1268194.92794928</v>
      </c>
      <c r="I43" s="196">
        <v>1380019.0229019502</v>
      </c>
      <c r="J43" s="196">
        <v>1523276.7817824101</v>
      </c>
      <c r="K43" s="196">
        <v>1649735.5051297101</v>
      </c>
      <c r="L43" s="196">
        <v>1756916.4104744704</v>
      </c>
      <c r="M43" s="196">
        <v>1816069.89857681</v>
      </c>
      <c r="N43" s="196">
        <v>1897242.22683296</v>
      </c>
      <c r="O43" s="196">
        <v>1996188.1803647599</v>
      </c>
      <c r="P43" s="196">
        <v>2057916.55444863</v>
      </c>
      <c r="Q43" s="196">
        <v>2062212.5456561903</v>
      </c>
      <c r="R43" s="196">
        <v>2164266.4206049498</v>
      </c>
      <c r="S43" s="196">
        <v>2165852.7572649294</v>
      </c>
      <c r="T43" s="180">
        <f t="shared" si="20"/>
        <v>0.12358703165254448</v>
      </c>
      <c r="U43" s="180">
        <f t="shared" si="20"/>
        <v>0.19980315976521679</v>
      </c>
      <c r="V43" s="180">
        <f t="shared" si="20"/>
        <v>0.29990800738160983</v>
      </c>
      <c r="W43" s="180">
        <f t="shared" si="20"/>
        <v>0.21052176649277343</v>
      </c>
      <c r="X43" s="180">
        <f t="shared" si="20"/>
        <v>0.11825343776619923</v>
      </c>
      <c r="Y43" s="180">
        <f t="shared" si="20"/>
        <v>8.8175794184490286E-2</v>
      </c>
      <c r="Z43" s="180">
        <f t="shared" si="20"/>
        <v>0.10380853923246125</v>
      </c>
      <c r="AA43" s="180">
        <f t="shared" si="20"/>
        <v>8.3017561128535533E-2</v>
      </c>
      <c r="AB43" s="180">
        <f t="shared" si="20"/>
        <v>6.4968538903048767E-2</v>
      </c>
      <c r="AC43" s="180">
        <f t="shared" si="20"/>
        <v>3.3668925709655628E-2</v>
      </c>
      <c r="AD43" s="180">
        <f t="shared" si="20"/>
        <v>4.4696698249203859E-2</v>
      </c>
      <c r="AE43" s="180">
        <f t="shared" si="20"/>
        <v>5.2152514914750148E-2</v>
      </c>
      <c r="AF43" s="180">
        <f t="shared" si="20"/>
        <v>3.0923123727037982E-2</v>
      </c>
      <c r="AG43" s="180">
        <f t="shared" si="20"/>
        <v>2.0875439279952612E-3</v>
      </c>
      <c r="AH43" s="180">
        <f t="shared" si="20"/>
        <v>4.948756381282049E-2</v>
      </c>
      <c r="AI43" s="180">
        <f t="shared" si="20"/>
        <v>7.3296736708416965E-4</v>
      </c>
    </row>
    <row r="44" spans="1:35" ht="14.5" x14ac:dyDescent="0.25">
      <c r="B44" s="194" t="s">
        <v>748</v>
      </c>
      <c r="C44" s="103">
        <v>100545.3</v>
      </c>
      <c r="D44" s="103">
        <v>112786.7</v>
      </c>
      <c r="E44" s="189">
        <v>135802.1</v>
      </c>
      <c r="F44" s="103">
        <v>177928.90000000002</v>
      </c>
      <c r="G44" s="196">
        <v>215349.16136472003</v>
      </c>
      <c r="H44" s="196">
        <v>245402.49734567001</v>
      </c>
      <c r="I44" s="196">
        <v>267027.62569694</v>
      </c>
      <c r="J44" s="196">
        <v>294107.42805685999</v>
      </c>
      <c r="K44" s="196">
        <v>318797.18709113001</v>
      </c>
      <c r="L44" s="196">
        <v>356390.43896681</v>
      </c>
      <c r="M44" s="196">
        <v>361436.3192698101</v>
      </c>
      <c r="N44" s="196">
        <v>392961.31368572998</v>
      </c>
      <c r="O44" s="196">
        <v>398520.29591341002</v>
      </c>
      <c r="P44" s="196">
        <v>418656.13690815005</v>
      </c>
      <c r="Q44" s="196">
        <v>418892.91305133997</v>
      </c>
      <c r="R44" s="196">
        <v>459653.67572242999</v>
      </c>
      <c r="S44" s="196">
        <v>460923.15836276009</v>
      </c>
      <c r="T44" s="180">
        <f t="shared" si="20"/>
        <v>0.12175009672257175</v>
      </c>
      <c r="U44" s="180">
        <f t="shared" si="20"/>
        <v>0.20406129446113774</v>
      </c>
      <c r="V44" s="180">
        <f t="shared" si="20"/>
        <v>0.31020727956342364</v>
      </c>
      <c r="W44" s="180">
        <f t="shared" si="20"/>
        <v>0.21031019336780021</v>
      </c>
      <c r="X44" s="180">
        <f t="shared" si="20"/>
        <v>0.13955631770513843</v>
      </c>
      <c r="Y44" s="180">
        <f t="shared" si="20"/>
        <v>8.8121060645968807E-2</v>
      </c>
      <c r="Z44" s="180">
        <f t="shared" si="20"/>
        <v>0.1014119879515909</v>
      </c>
      <c r="AA44" s="180">
        <f t="shared" si="20"/>
        <v>8.3948097460145421E-2</v>
      </c>
      <c r="AB44" s="180">
        <f t="shared" si="20"/>
        <v>0.11792215677528461</v>
      </c>
      <c r="AC44" s="180">
        <f t="shared" si="20"/>
        <v>1.4158293128256449E-2</v>
      </c>
      <c r="AD44" s="180">
        <f t="shared" si="20"/>
        <v>8.7221434967045042E-2</v>
      </c>
      <c r="AE44" s="180">
        <f t="shared" si="20"/>
        <v>1.414638549413505E-2</v>
      </c>
      <c r="AF44" s="180">
        <f t="shared" si="20"/>
        <v>5.0526513207034052E-2</v>
      </c>
      <c r="AG44" s="180">
        <f t="shared" si="20"/>
        <v>5.6556233700177927E-4</v>
      </c>
      <c r="AH44" s="180">
        <f t="shared" si="20"/>
        <v>9.7305925693935924E-2</v>
      </c>
      <c r="AI44" s="180">
        <f t="shared" si="20"/>
        <v>2.7618241893418993E-3</v>
      </c>
    </row>
    <row r="45" spans="1:35" ht="14.5" x14ac:dyDescent="0.25">
      <c r="B45" s="1" t="s">
        <v>749</v>
      </c>
      <c r="C45" s="103">
        <v>56310.1</v>
      </c>
      <c r="D45" s="103">
        <v>72614.899999999994</v>
      </c>
      <c r="E45" s="189">
        <v>87627.7</v>
      </c>
      <c r="F45" s="103">
        <v>106359.2</v>
      </c>
      <c r="G45" s="196">
        <v>120680.83022841001</v>
      </c>
      <c r="H45" s="196">
        <v>135631.58669587001</v>
      </c>
      <c r="I45" s="196">
        <v>142944.51600178002</v>
      </c>
      <c r="J45" s="196">
        <v>158364.76321589001</v>
      </c>
      <c r="K45" s="196">
        <v>179745.75943738001</v>
      </c>
      <c r="L45" s="196">
        <v>193529.60649919999</v>
      </c>
      <c r="M45" s="196">
        <v>197623.68718608003</v>
      </c>
      <c r="N45" s="196">
        <v>217640.84282464004</v>
      </c>
      <c r="O45" s="196">
        <v>224112.19797795001</v>
      </c>
      <c r="P45" s="196">
        <v>232410.85556863999</v>
      </c>
      <c r="Q45" s="196">
        <v>241731.15404712997</v>
      </c>
      <c r="R45" s="196">
        <v>341810.72399451002</v>
      </c>
      <c r="S45" s="196">
        <v>356198.72754660004</v>
      </c>
      <c r="T45" s="180">
        <f t="shared" si="20"/>
        <v>0.28955373902727932</v>
      </c>
      <c r="U45" s="180">
        <f t="shared" si="20"/>
        <v>0.20674544755966062</v>
      </c>
      <c r="V45" s="180">
        <f t="shared" si="20"/>
        <v>0.21376231488444875</v>
      </c>
      <c r="W45" s="180">
        <f t="shared" si="20"/>
        <v>0.13465342187991269</v>
      </c>
      <c r="X45" s="180">
        <f t="shared" si="20"/>
        <v>0.12388675516370773</v>
      </c>
      <c r="Y45" s="180">
        <f t="shared" si="20"/>
        <v>5.3917597545385831E-2</v>
      </c>
      <c r="Z45" s="180">
        <f t="shared" si="20"/>
        <v>0.10787575239275338</v>
      </c>
      <c r="AA45" s="180">
        <f t="shared" si="20"/>
        <v>0.13501107056462081</v>
      </c>
      <c r="AB45" s="180">
        <f t="shared" si="20"/>
        <v>7.6685242004955301E-2</v>
      </c>
      <c r="AC45" s="180">
        <f t="shared" si="20"/>
        <v>2.115480293139016E-2</v>
      </c>
      <c r="AD45" s="180">
        <f t="shared" si="20"/>
        <v>0.10128925294118263</v>
      </c>
      <c r="AE45" s="180">
        <f t="shared" si="20"/>
        <v>2.9734102612918756E-2</v>
      </c>
      <c r="AF45" s="180">
        <f t="shared" si="20"/>
        <v>3.7029031286848868E-2</v>
      </c>
      <c r="AG45" s="180">
        <f t="shared" si="20"/>
        <v>4.0102681329948986E-2</v>
      </c>
      <c r="AH45" s="180">
        <f t="shared" si="20"/>
        <v>0.41401188167855141</v>
      </c>
      <c r="AI45" s="180">
        <f t="shared" si="20"/>
        <v>4.2093481983090486E-2</v>
      </c>
    </row>
    <row r="46" spans="1:35" ht="13" x14ac:dyDescent="0.3">
      <c r="B46" s="1" t="s">
        <v>750</v>
      </c>
      <c r="C46" s="190">
        <f>+C47+C48</f>
        <v>436702.1</v>
      </c>
      <c r="D46" s="190">
        <f t="shared" ref="D46:O46" si="21">+D47+D48</f>
        <v>419642.3</v>
      </c>
      <c r="E46" s="191">
        <f t="shared" si="21"/>
        <v>340085.80000000005</v>
      </c>
      <c r="F46" s="190">
        <f t="shared" si="21"/>
        <v>360106.7</v>
      </c>
      <c r="G46" s="190">
        <f t="shared" si="21"/>
        <v>401548.61919414002</v>
      </c>
      <c r="H46" s="190">
        <f t="shared" si="21"/>
        <v>449377.99725214997</v>
      </c>
      <c r="I46" s="190">
        <f t="shared" si="21"/>
        <v>471765.79825571994</v>
      </c>
      <c r="J46" s="190">
        <f t="shared" si="21"/>
        <v>631400.78946654988</v>
      </c>
      <c r="K46" s="190">
        <f t="shared" si="21"/>
        <v>696079.58555114002</v>
      </c>
      <c r="L46" s="190">
        <f t="shared" si="21"/>
        <v>799960.16554406995</v>
      </c>
      <c r="M46" s="190">
        <f t="shared" si="21"/>
        <v>874589.02192367997</v>
      </c>
      <c r="N46" s="190">
        <f t="shared" si="21"/>
        <v>1022347.5272415301</v>
      </c>
      <c r="O46" s="190">
        <f t="shared" si="21"/>
        <v>1228710.39349563</v>
      </c>
      <c r="P46" s="190">
        <f>+P47+P48</f>
        <v>1517253.8600337598</v>
      </c>
      <c r="Q46" s="190">
        <f>+Q47+Q48</f>
        <v>1681308.4237788103</v>
      </c>
      <c r="R46" s="190">
        <f>+R47+R48</f>
        <v>1901219.8542044801</v>
      </c>
      <c r="S46" s="190">
        <f>+S47+S48</f>
        <v>2044143.3650496702</v>
      </c>
      <c r="T46" s="186">
        <f t="shared" si="20"/>
        <v>-3.9065074337860994E-2</v>
      </c>
      <c r="U46" s="186">
        <f t="shared" si="20"/>
        <v>-0.18958169850846762</v>
      </c>
      <c r="V46" s="186">
        <f t="shared" si="20"/>
        <v>5.887014394602752E-2</v>
      </c>
      <c r="W46" s="186">
        <f t="shared" si="20"/>
        <v>0.11508233308111171</v>
      </c>
      <c r="X46" s="186">
        <f t="shared" si="20"/>
        <v>0.11911229617473906</v>
      </c>
      <c r="Y46" s="186">
        <f t="shared" si="20"/>
        <v>4.9819530863697281E-2</v>
      </c>
      <c r="Z46" s="186">
        <f t="shared" si="20"/>
        <v>0.33837762678230443</v>
      </c>
      <c r="AA46" s="186">
        <f t="shared" si="20"/>
        <v>0.10243698956923253</v>
      </c>
      <c r="AB46" s="186">
        <f t="shared" si="20"/>
        <v>0.14923664211568521</v>
      </c>
      <c r="AC46" s="186">
        <f t="shared" si="20"/>
        <v>9.3290715705641958E-2</v>
      </c>
      <c r="AD46" s="186">
        <f t="shared" si="20"/>
        <v>0.16894621543825439</v>
      </c>
      <c r="AE46" s="186">
        <f t="shared" si="20"/>
        <v>0.201851973771485</v>
      </c>
      <c r="AF46" s="186">
        <f t="shared" si="20"/>
        <v>0.23483439878557189</v>
      </c>
      <c r="AG46" s="186">
        <f t="shared" si="20"/>
        <v>0.1081259821223326</v>
      </c>
      <c r="AH46" s="186">
        <f t="shared" si="20"/>
        <v>0.1307977925498105</v>
      </c>
      <c r="AI46" s="186">
        <f t="shared" si="20"/>
        <v>7.5174636183774179E-2</v>
      </c>
    </row>
    <row r="47" spans="1:35" x14ac:dyDescent="0.25">
      <c r="B47" s="1" t="s">
        <v>751</v>
      </c>
      <c r="C47" s="103">
        <v>349454.3</v>
      </c>
      <c r="D47" s="103">
        <v>331663.8</v>
      </c>
      <c r="E47" s="189">
        <v>255328.7</v>
      </c>
      <c r="F47" s="103">
        <v>280639</v>
      </c>
      <c r="G47" s="103">
        <v>336646.25961148</v>
      </c>
      <c r="H47" s="103">
        <v>390876.4895037</v>
      </c>
      <c r="I47" s="103">
        <v>424770.39638429997</v>
      </c>
      <c r="J47" s="103">
        <v>568909.56437962991</v>
      </c>
      <c r="K47" s="103">
        <v>600095.87801327999</v>
      </c>
      <c r="L47" s="103">
        <v>657218.47768551996</v>
      </c>
      <c r="M47" s="103">
        <v>693689.58436102001</v>
      </c>
      <c r="N47" s="103">
        <v>828127.14892498008</v>
      </c>
      <c r="O47" s="103">
        <v>1023837.97962648</v>
      </c>
      <c r="P47" s="103">
        <v>1310014.3845654</v>
      </c>
      <c r="Q47" s="103">
        <v>1441804.6332063403</v>
      </c>
      <c r="R47" s="103">
        <v>1649623.27713554</v>
      </c>
      <c r="S47" s="103">
        <v>1735788.4315923802</v>
      </c>
      <c r="T47" s="180">
        <f t="shared" si="20"/>
        <v>-5.0909374988374778E-2</v>
      </c>
      <c r="U47" s="180">
        <f t="shared" si="20"/>
        <v>-0.23015806970793917</v>
      </c>
      <c r="V47" s="180">
        <f t="shared" si="20"/>
        <v>9.9128300108840106E-2</v>
      </c>
      <c r="W47" s="180">
        <f t="shared" si="20"/>
        <v>0.19957047884107348</v>
      </c>
      <c r="X47" s="180">
        <f t="shared" si="20"/>
        <v>0.16108965522090335</v>
      </c>
      <c r="Y47" s="180">
        <f t="shared" si="20"/>
        <v>8.6712574920112084E-2</v>
      </c>
      <c r="Z47" s="180">
        <f t="shared" si="20"/>
        <v>0.3393343067743444</v>
      </c>
      <c r="AA47" s="180">
        <f t="shared" si="20"/>
        <v>5.4817699659623909E-2</v>
      </c>
      <c r="AB47" s="180">
        <f t="shared" si="20"/>
        <v>9.5189121880580263E-2</v>
      </c>
      <c r="AC47" s="180">
        <f t="shared" si="20"/>
        <v>5.5493124301583485E-2</v>
      </c>
      <c r="AD47" s="180">
        <f t="shared" si="20"/>
        <v>0.19380075410501485</v>
      </c>
      <c r="AE47" s="180">
        <f t="shared" si="20"/>
        <v>0.23632944645705534</v>
      </c>
      <c r="AF47" s="180">
        <f t="shared" si="20"/>
        <v>0.27951337089812167</v>
      </c>
      <c r="AG47" s="180">
        <f t="shared" si="20"/>
        <v>0.10060213856709832</v>
      </c>
      <c r="AH47" s="180">
        <f t="shared" si="20"/>
        <v>0.14413786663110151</v>
      </c>
      <c r="AI47" s="180">
        <f t="shared" si="20"/>
        <v>5.223323146025205E-2</v>
      </c>
    </row>
    <row r="48" spans="1:35" x14ac:dyDescent="0.25">
      <c r="B48" s="1" t="s">
        <v>752</v>
      </c>
      <c r="C48" s="103">
        <v>87247.8</v>
      </c>
      <c r="D48" s="103">
        <v>87978.5</v>
      </c>
      <c r="E48" s="189">
        <v>84757.1</v>
      </c>
      <c r="F48" s="103">
        <v>79467.7</v>
      </c>
      <c r="G48" s="103">
        <v>64902.359582659999</v>
      </c>
      <c r="H48" s="103">
        <v>58501.50774845</v>
      </c>
      <c r="I48" s="103">
        <v>46995.401871420007</v>
      </c>
      <c r="J48" s="103">
        <v>62491.225086919992</v>
      </c>
      <c r="K48" s="103">
        <v>95983.707537859998</v>
      </c>
      <c r="L48" s="103">
        <v>142741.68785855002</v>
      </c>
      <c r="M48" s="103">
        <v>180899.43756265999</v>
      </c>
      <c r="N48" s="103">
        <v>194220.37831654999</v>
      </c>
      <c r="O48" s="103">
        <v>204872.41386914998</v>
      </c>
      <c r="P48" s="103">
        <v>207239.47546836</v>
      </c>
      <c r="Q48" s="103">
        <v>239503.79057247</v>
      </c>
      <c r="R48" s="103">
        <v>251596.57706893998</v>
      </c>
      <c r="S48" s="103">
        <v>308354.93345729</v>
      </c>
      <c r="T48" s="180">
        <f t="shared" si="20"/>
        <v>8.3749962749777307E-3</v>
      </c>
      <c r="U48" s="180">
        <f t="shared" si="20"/>
        <v>-3.6615764078723689E-2</v>
      </c>
      <c r="V48" s="180">
        <f t="shared" si="20"/>
        <v>-6.2406571248898368E-2</v>
      </c>
      <c r="W48" s="180">
        <f t="shared" si="20"/>
        <v>-0.18328629641149796</v>
      </c>
      <c r="X48" s="180">
        <f t="shared" si="20"/>
        <v>-9.8622790841030095E-2</v>
      </c>
      <c r="Y48" s="180">
        <f t="shared" si="20"/>
        <v>-0.19668050140698889</v>
      </c>
      <c r="Z48" s="180">
        <f t="shared" si="20"/>
        <v>0.32973062466614822</v>
      </c>
      <c r="AA48" s="180">
        <f t="shared" si="20"/>
        <v>0.53595496654698005</v>
      </c>
      <c r="AB48" s="180">
        <f t="shared" si="20"/>
        <v>0.48714496991321909</v>
      </c>
      <c r="AC48" s="180">
        <f t="shared" si="20"/>
        <v>0.26732029217646924</v>
      </c>
      <c r="AD48" s="180">
        <f t="shared" si="20"/>
        <v>7.3637270150582301E-2</v>
      </c>
      <c r="AE48" s="180">
        <f t="shared" si="20"/>
        <v>5.484509733185039E-2</v>
      </c>
      <c r="AF48" s="180">
        <f t="shared" si="20"/>
        <v>1.1553832722065893E-2</v>
      </c>
      <c r="AG48" s="180">
        <f t="shared" si="20"/>
        <v>0.15568614536971226</v>
      </c>
      <c r="AH48" s="180">
        <f t="shared" si="20"/>
        <v>5.0491002533051388E-2</v>
      </c>
      <c r="AI48" s="180">
        <f t="shared" si="20"/>
        <v>0.22559272089300975</v>
      </c>
    </row>
    <row r="49" spans="1:35" x14ac:dyDescent="0.25">
      <c r="C49" s="103"/>
      <c r="D49" s="103"/>
      <c r="E49" s="189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</row>
    <row r="50" spans="1:35" ht="15" x14ac:dyDescent="0.3">
      <c r="B50" s="1" t="s">
        <v>753</v>
      </c>
      <c r="C50" s="190">
        <f>+C51+C52+C53+C54</f>
        <v>524384.47167554998</v>
      </c>
      <c r="D50" s="190">
        <f t="shared" ref="D50:O50" si="22">+D51+D52+D53+D54</f>
        <v>644762.00188274984</v>
      </c>
      <c r="E50" s="191">
        <f t="shared" si="22"/>
        <v>835577.96684728994</v>
      </c>
      <c r="F50" s="190">
        <f t="shared" si="22"/>
        <v>1053553.2000000002</v>
      </c>
      <c r="G50" s="190">
        <f t="shared" si="22"/>
        <v>1404325.57845421</v>
      </c>
      <c r="H50" s="190">
        <f t="shared" si="22"/>
        <v>1467552.1684182398</v>
      </c>
      <c r="I50" s="190">
        <f t="shared" si="22"/>
        <v>1682067.8672150609</v>
      </c>
      <c r="J50" s="190">
        <f t="shared" si="22"/>
        <v>1864697.3833452102</v>
      </c>
      <c r="K50" s="190">
        <f t="shared" si="22"/>
        <v>2016752.0077638247</v>
      </c>
      <c r="L50" s="190">
        <f t="shared" si="22"/>
        <v>2210524.7610120699</v>
      </c>
      <c r="M50" s="190">
        <f t="shared" si="22"/>
        <v>2375999.3801961797</v>
      </c>
      <c r="N50" s="190">
        <f t="shared" si="22"/>
        <v>2584538.7366388501</v>
      </c>
      <c r="O50" s="190">
        <f t="shared" si="22"/>
        <v>2667443.2814331297</v>
      </c>
      <c r="P50" s="190">
        <f>+P51+P52+P53+P54</f>
        <v>2903434.6057253904</v>
      </c>
      <c r="Q50" s="190">
        <f>+Q51+Q52+Q53+Q54</f>
        <v>2833224.9050564491</v>
      </c>
      <c r="R50" s="190">
        <f>+R51+R52+R53+R54</f>
        <v>2873768.3326513595</v>
      </c>
      <c r="S50" s="190">
        <f>+S51+S52+S53+S54</f>
        <v>2819783.1874675201</v>
      </c>
      <c r="T50" s="186">
        <f t="shared" ref="T50:AI54" si="23">+D50/C50-1</f>
        <v>0.22955967750639372</v>
      </c>
      <c r="U50" s="186">
        <f t="shared" si="23"/>
        <v>0.29594790699102025</v>
      </c>
      <c r="V50" s="186">
        <f t="shared" si="23"/>
        <v>0.26086761714786499</v>
      </c>
      <c r="W50" s="186">
        <f t="shared" si="23"/>
        <v>0.33294225526932064</v>
      </c>
      <c r="X50" s="186">
        <f t="shared" si="23"/>
        <v>4.5022743254185871E-2</v>
      </c>
      <c r="Y50" s="186">
        <f t="shared" si="23"/>
        <v>0.14617245193268391</v>
      </c>
      <c r="Z50" s="186">
        <f t="shared" si="23"/>
        <v>0.108574403976055</v>
      </c>
      <c r="AA50" s="186">
        <f t="shared" si="23"/>
        <v>8.154386109870182E-2</v>
      </c>
      <c r="AB50" s="186">
        <f t="shared" si="23"/>
        <v>9.6081596796375734E-2</v>
      </c>
      <c r="AC50" s="186">
        <f t="shared" si="23"/>
        <v>7.4857618472614851E-2</v>
      </c>
      <c r="AD50" s="186">
        <f t="shared" si="23"/>
        <v>8.7769112307365837E-2</v>
      </c>
      <c r="AE50" s="186">
        <f t="shared" si="23"/>
        <v>3.2077114426265263E-2</v>
      </c>
      <c r="AF50" s="186">
        <f t="shared" si="23"/>
        <v>8.8470981158208728E-2</v>
      </c>
      <c r="AG50" s="186">
        <f t="shared" si="23"/>
        <v>-2.418160220674237E-2</v>
      </c>
      <c r="AH50" s="186">
        <f t="shared" si="23"/>
        <v>1.4309992659796489E-2</v>
      </c>
      <c r="AI50" s="186">
        <f t="shared" si="23"/>
        <v>-1.8785489620185336E-2</v>
      </c>
    </row>
    <row r="51" spans="1:35" x14ac:dyDescent="0.25">
      <c r="B51" s="1" t="s">
        <v>754</v>
      </c>
      <c r="C51" s="103">
        <v>283654.37167555001</v>
      </c>
      <c r="D51" s="103">
        <v>324337.65720666986</v>
      </c>
      <c r="E51" s="189">
        <v>374510.3</v>
      </c>
      <c r="F51" s="103">
        <v>448883.7</v>
      </c>
      <c r="G51" s="103">
        <v>490465.63345878996</v>
      </c>
      <c r="H51" s="103">
        <v>529496.04893650999</v>
      </c>
      <c r="I51" s="103">
        <v>570532.09499857028</v>
      </c>
      <c r="J51" s="103">
        <v>640019.10718160006</v>
      </c>
      <c r="K51" s="103">
        <v>679065.69149420003</v>
      </c>
      <c r="L51" s="103">
        <v>743704.53358018026</v>
      </c>
      <c r="M51" s="103">
        <v>769905.92001157999</v>
      </c>
      <c r="N51" s="103">
        <v>801193.03395747987</v>
      </c>
      <c r="O51" s="103">
        <v>851049.36697429989</v>
      </c>
      <c r="P51" s="103">
        <v>872220.8607158201</v>
      </c>
      <c r="Q51" s="103">
        <v>1025499.3107226</v>
      </c>
      <c r="R51" s="103">
        <v>979532.82006422</v>
      </c>
      <c r="S51" s="103">
        <v>1011200.77613545</v>
      </c>
      <c r="T51" s="180">
        <f t="shared" si="23"/>
        <v>0.14342555445489236</v>
      </c>
      <c r="U51" s="180">
        <f t="shared" si="23"/>
        <v>0.15469262257561356</v>
      </c>
      <c r="V51" s="180">
        <f t="shared" si="23"/>
        <v>0.19858839663421812</v>
      </c>
      <c r="W51" s="180">
        <f t="shared" si="23"/>
        <v>9.2634090876523079E-2</v>
      </c>
      <c r="X51" s="180">
        <f t="shared" si="23"/>
        <v>7.9578288090187854E-2</v>
      </c>
      <c r="Y51" s="180">
        <f t="shared" si="23"/>
        <v>7.7500193144936613E-2</v>
      </c>
      <c r="Z51" s="180">
        <f t="shared" si="23"/>
        <v>0.12179334483050241</v>
      </c>
      <c r="AA51" s="180">
        <f t="shared" si="23"/>
        <v>6.1008466582421539E-2</v>
      </c>
      <c r="AB51" s="180">
        <f t="shared" si="23"/>
        <v>9.5187907290310125E-2</v>
      </c>
      <c r="AC51" s="180">
        <f t="shared" si="23"/>
        <v>3.523090857772071E-2</v>
      </c>
      <c r="AD51" s="180">
        <f t="shared" si="23"/>
        <v>4.0637580687039376E-2</v>
      </c>
      <c r="AE51" s="180">
        <f t="shared" si="23"/>
        <v>6.2227616696260313E-2</v>
      </c>
      <c r="AF51" s="180">
        <f t="shared" si="23"/>
        <v>2.4876927899952994E-2</v>
      </c>
      <c r="AG51" s="180">
        <f t="shared" si="23"/>
        <v>0.17573352909833662</v>
      </c>
      <c r="AH51" s="180">
        <f t="shared" si="23"/>
        <v>-4.4823521749605577E-2</v>
      </c>
      <c r="AI51" s="180">
        <f t="shared" si="23"/>
        <v>3.2329652894278471E-2</v>
      </c>
    </row>
    <row r="52" spans="1:35" ht="14.5" x14ac:dyDescent="0.25">
      <c r="B52" s="1" t="s">
        <v>755</v>
      </c>
      <c r="C52" s="103">
        <v>237128.09999999998</v>
      </c>
      <c r="D52" s="103">
        <v>314448.04467607994</v>
      </c>
      <c r="E52" s="189">
        <v>454514.46684728994</v>
      </c>
      <c r="F52" s="103">
        <v>593519.9</v>
      </c>
      <c r="G52" s="103">
        <v>888205.12267514004</v>
      </c>
      <c r="H52" s="103">
        <v>929181.43142054963</v>
      </c>
      <c r="I52" s="103">
        <v>1104433.9743464906</v>
      </c>
      <c r="J52" s="103">
        <v>1215410.6612270102</v>
      </c>
      <c r="K52" s="103">
        <v>1320652.6436918944</v>
      </c>
      <c r="L52" s="103">
        <v>1450049.0035381995</v>
      </c>
      <c r="M52" s="103">
        <v>1581290.56530526</v>
      </c>
      <c r="N52" s="103">
        <v>1731163.1392413299</v>
      </c>
      <c r="O52" s="103">
        <v>1793384.8573098397</v>
      </c>
      <c r="P52" s="103">
        <v>1986950.3536098003</v>
      </c>
      <c r="Q52" s="103">
        <v>1698595.2434500996</v>
      </c>
      <c r="R52" s="103">
        <v>1823396.7360928794</v>
      </c>
      <c r="S52" s="103">
        <v>1792449.2312301002</v>
      </c>
      <c r="T52" s="180">
        <f t="shared" si="23"/>
        <v>0.32606825035109699</v>
      </c>
      <c r="U52" s="180">
        <f t="shared" si="23"/>
        <v>0.44543581854832515</v>
      </c>
      <c r="V52" s="180">
        <f t="shared" si="23"/>
        <v>0.30583280245601907</v>
      </c>
      <c r="W52" s="180">
        <f t="shared" si="23"/>
        <v>0.49650436771393847</v>
      </c>
      <c r="X52" s="180">
        <f t="shared" si="23"/>
        <v>4.6133835191126904E-2</v>
      </c>
      <c r="Y52" s="180">
        <f t="shared" si="23"/>
        <v>0.1886096051855144</v>
      </c>
      <c r="Z52" s="180">
        <f t="shared" si="23"/>
        <v>0.10048286222468494</v>
      </c>
      <c r="AA52" s="180">
        <f t="shared" si="23"/>
        <v>8.6589648932845265E-2</v>
      </c>
      <c r="AB52" s="180">
        <f t="shared" si="23"/>
        <v>9.7979101820881986E-2</v>
      </c>
      <c r="AC52" s="180">
        <f t="shared" si="23"/>
        <v>9.0508363128986691E-2</v>
      </c>
      <c r="AD52" s="180">
        <f t="shared" si="23"/>
        <v>9.4778642979595373E-2</v>
      </c>
      <c r="AE52" s="180">
        <f t="shared" si="23"/>
        <v>3.594214586603206E-2</v>
      </c>
      <c r="AF52" s="180">
        <f t="shared" si="23"/>
        <v>0.10793304934575931</v>
      </c>
      <c r="AG52" s="180">
        <f t="shared" si="23"/>
        <v>-0.14512446656547329</v>
      </c>
      <c r="AH52" s="180">
        <f t="shared" si="23"/>
        <v>7.3473355776794369E-2</v>
      </c>
      <c r="AI52" s="180">
        <f t="shared" si="23"/>
        <v>-1.6972447219080089E-2</v>
      </c>
    </row>
    <row r="53" spans="1:35" x14ac:dyDescent="0.25">
      <c r="B53" s="1" t="s">
        <v>756</v>
      </c>
      <c r="C53" s="103">
        <v>2096.8000000000002</v>
      </c>
      <c r="D53" s="103">
        <v>2497.9</v>
      </c>
      <c r="E53" s="189">
        <v>3088.3</v>
      </c>
      <c r="F53" s="103">
        <v>3106</v>
      </c>
      <c r="G53" s="103">
        <v>3902.67753434</v>
      </c>
      <c r="H53" s="103">
        <v>4203.11315715</v>
      </c>
      <c r="I53" s="103">
        <v>3616.9857104900002</v>
      </c>
      <c r="J53" s="103">
        <v>6037.7689097499997</v>
      </c>
      <c r="K53" s="103">
        <v>5946.1293229800003</v>
      </c>
      <c r="L53" s="103">
        <v>5740.0226235499995</v>
      </c>
      <c r="M53" s="103">
        <v>5173.7526078899991</v>
      </c>
      <c r="N53" s="103">
        <v>5819.7733043300004</v>
      </c>
      <c r="O53" s="103">
        <v>5403.619508990002</v>
      </c>
      <c r="P53" s="103">
        <v>5747.998892880004</v>
      </c>
      <c r="Q53" s="103">
        <v>6566.5187763599979</v>
      </c>
      <c r="R53" s="103">
        <v>8225.1679728200052</v>
      </c>
      <c r="S53" s="103">
        <v>9072.551884550001</v>
      </c>
      <c r="T53" s="180">
        <f t="shared" si="23"/>
        <v>0.19129149179702387</v>
      </c>
      <c r="U53" s="180">
        <f t="shared" si="23"/>
        <v>0.23635854117458677</v>
      </c>
      <c r="V53" s="180">
        <f t="shared" si="23"/>
        <v>5.7313084868697572E-3</v>
      </c>
      <c r="W53" s="180">
        <f t="shared" si="23"/>
        <v>0.25649630854475203</v>
      </c>
      <c r="X53" s="180">
        <f t="shared" si="23"/>
        <v>7.6981923350428305E-2</v>
      </c>
      <c r="Y53" s="180">
        <f t="shared" si="23"/>
        <v>-0.13945078915206621</v>
      </c>
      <c r="Z53" s="180">
        <f t="shared" si="23"/>
        <v>0.66928193612687825</v>
      </c>
      <c r="AA53" s="180">
        <f t="shared" si="23"/>
        <v>-1.5177723450464753E-2</v>
      </c>
      <c r="AB53" s="180">
        <f t="shared" si="23"/>
        <v>-3.466233043964595E-2</v>
      </c>
      <c r="AC53" s="180">
        <f t="shared" si="23"/>
        <v>-9.8652924003596043E-2</v>
      </c>
      <c r="AD53" s="180">
        <f t="shared" si="23"/>
        <v>0.1248650148936028</v>
      </c>
      <c r="AE53" s="180">
        <f t="shared" si="23"/>
        <v>-7.1506873821077122E-2</v>
      </c>
      <c r="AF53" s="180">
        <f t="shared" si="23"/>
        <v>6.3731242238106889E-2</v>
      </c>
      <c r="AG53" s="180">
        <f t="shared" si="23"/>
        <v>0.14240084222943872</v>
      </c>
      <c r="AH53" s="180">
        <f t="shared" si="23"/>
        <v>0.25259186076361795</v>
      </c>
      <c r="AI53" s="180">
        <f t="shared" si="23"/>
        <v>0.10302329563726453</v>
      </c>
    </row>
    <row r="54" spans="1:35" x14ac:dyDescent="0.25">
      <c r="B54" s="197" t="s">
        <v>757</v>
      </c>
      <c r="C54" s="103">
        <v>1505.2</v>
      </c>
      <c r="D54" s="103">
        <v>3478.4</v>
      </c>
      <c r="E54" s="189">
        <v>3464.9</v>
      </c>
      <c r="F54" s="103">
        <v>8043.6</v>
      </c>
      <c r="G54" s="103">
        <v>21752.14478594</v>
      </c>
      <c r="H54" s="103">
        <v>4671.5749040299997</v>
      </c>
      <c r="I54" s="103">
        <v>3484.8121595100001</v>
      </c>
      <c r="J54" s="103">
        <v>3229.8460268499998</v>
      </c>
      <c r="K54" s="103">
        <v>11087.543254749999</v>
      </c>
      <c r="L54" s="103">
        <v>11031.20127014</v>
      </c>
      <c r="M54" s="103">
        <v>19629.14227145</v>
      </c>
      <c r="N54" s="103">
        <v>46362.790135709998</v>
      </c>
      <c r="O54" s="103">
        <v>17605.43764</v>
      </c>
      <c r="P54" s="103">
        <v>38515.392506889999</v>
      </c>
      <c r="Q54" s="103">
        <v>102563.83210739</v>
      </c>
      <c r="R54" s="103">
        <v>62613.608521439994</v>
      </c>
      <c r="S54" s="103">
        <v>7060.6282174199996</v>
      </c>
      <c r="T54" s="180">
        <f t="shared" si="23"/>
        <v>1.3109221365931436</v>
      </c>
      <c r="U54" s="180">
        <f t="shared" si="23"/>
        <v>-3.8810947562097908E-3</v>
      </c>
      <c r="V54" s="180">
        <f t="shared" si="23"/>
        <v>1.321452278565038</v>
      </c>
      <c r="W54" s="180">
        <f t="shared" si="23"/>
        <v>1.7042797734770501</v>
      </c>
      <c r="X54" s="180">
        <f t="shared" si="23"/>
        <v>-0.78523612498894457</v>
      </c>
      <c r="Y54" s="180">
        <f t="shared" si="23"/>
        <v>-0.25403911291162684</v>
      </c>
      <c r="Z54" s="180">
        <f t="shared" si="23"/>
        <v>-7.3164957245744677E-2</v>
      </c>
      <c r="AA54" s="180">
        <f t="shared" si="23"/>
        <v>2.4328395727159302</v>
      </c>
      <c r="AB54" s="180">
        <f t="shared" si="23"/>
        <v>-5.0815571416924499E-3</v>
      </c>
      <c r="AC54" s="180">
        <f t="shared" si="23"/>
        <v>0.77942019103426996</v>
      </c>
      <c r="AD54" s="180">
        <f t="shared" si="23"/>
        <v>1.3619366294544255</v>
      </c>
      <c r="AE54" s="180">
        <f t="shared" si="23"/>
        <v>-0.62026794357141657</v>
      </c>
      <c r="AF54" s="180">
        <f t="shared" si="23"/>
        <v>1.1876986698349405</v>
      </c>
      <c r="AG54" s="180">
        <f t="shared" si="23"/>
        <v>1.6629309850352012</v>
      </c>
      <c r="AH54" s="180">
        <f t="shared" si="23"/>
        <v>-0.38951570709760452</v>
      </c>
      <c r="AI54" s="180">
        <f t="shared" si="23"/>
        <v>-0.88723492569506968</v>
      </c>
    </row>
    <row r="55" spans="1:35" x14ac:dyDescent="0.25">
      <c r="C55" s="103"/>
      <c r="D55" s="103"/>
      <c r="E55" s="189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</row>
    <row r="56" spans="1:35" ht="13" x14ac:dyDescent="0.3">
      <c r="A56" s="98"/>
      <c r="B56" s="188" t="s">
        <v>758</v>
      </c>
      <c r="C56" s="178">
        <f>+C58+C59</f>
        <v>106850.1</v>
      </c>
      <c r="D56" s="178">
        <f t="shared" ref="D56:O56" si="24">+D58+D59</f>
        <v>176636.5</v>
      </c>
      <c r="E56" s="178">
        <f t="shared" si="24"/>
        <v>275723.60000000003</v>
      </c>
      <c r="F56" s="178">
        <f t="shared" si="24"/>
        <v>301501.07266368996</v>
      </c>
      <c r="G56" s="178">
        <f t="shared" si="24"/>
        <v>448588.23313033994</v>
      </c>
      <c r="H56" s="178">
        <f t="shared" si="24"/>
        <v>303635.45532902994</v>
      </c>
      <c r="I56" s="178">
        <f t="shared" si="24"/>
        <v>331667.16961266001</v>
      </c>
      <c r="J56" s="178">
        <f t="shared" si="24"/>
        <v>400452.17631008005</v>
      </c>
      <c r="K56" s="178">
        <f t="shared" si="24"/>
        <v>464667.98248943995</v>
      </c>
      <c r="L56" s="178">
        <f t="shared" si="24"/>
        <v>525861.2831939999</v>
      </c>
      <c r="M56" s="178">
        <f t="shared" si="24"/>
        <v>571341.39845248987</v>
      </c>
      <c r="N56" s="178">
        <f t="shared" si="24"/>
        <v>649282.20180158003</v>
      </c>
      <c r="O56" s="178">
        <f t="shared" si="24"/>
        <v>479519.50349764997</v>
      </c>
      <c r="P56" s="178">
        <f>+P58+P59</f>
        <v>718825.01136907004</v>
      </c>
      <c r="Q56" s="178">
        <f>+Q58+Q59</f>
        <v>444014.72348663001</v>
      </c>
      <c r="R56" s="178">
        <f>+R58+R59</f>
        <v>594010.09609549993</v>
      </c>
      <c r="S56" s="178">
        <f>+S58+S59</f>
        <v>605647.72644441994</v>
      </c>
      <c r="T56" s="177">
        <f t="shared" ref="T56:AI56" si="25">+D56/C56-1</f>
        <v>0.6531243302533174</v>
      </c>
      <c r="U56" s="177">
        <f t="shared" si="25"/>
        <v>0.56096616497722751</v>
      </c>
      <c r="V56" s="177">
        <f t="shared" si="25"/>
        <v>9.3490265844816678E-2</v>
      </c>
      <c r="W56" s="177">
        <f t="shared" si="25"/>
        <v>0.48784954284629922</v>
      </c>
      <c r="X56" s="177">
        <f t="shared" si="25"/>
        <v>-0.32313102996438414</v>
      </c>
      <c r="Y56" s="177">
        <f t="shared" si="25"/>
        <v>9.2320293271594078E-2</v>
      </c>
      <c r="Z56" s="177">
        <f t="shared" si="25"/>
        <v>0.20739166549933508</v>
      </c>
      <c r="AA56" s="177">
        <f t="shared" si="25"/>
        <v>0.16035823995531495</v>
      </c>
      <c r="AB56" s="177">
        <f t="shared" si="25"/>
        <v>0.13169252672998755</v>
      </c>
      <c r="AC56" s="177">
        <f t="shared" si="25"/>
        <v>8.6486905790536195E-2</v>
      </c>
      <c r="AD56" s="177">
        <f t="shared" si="25"/>
        <v>0.136417216676749</v>
      </c>
      <c r="AE56" s="177">
        <f t="shared" si="25"/>
        <v>-0.26146211590720514</v>
      </c>
      <c r="AF56" s="177">
        <f t="shared" si="25"/>
        <v>0.49905271031920151</v>
      </c>
      <c r="AG56" s="177">
        <f t="shared" si="25"/>
        <v>-0.38230484963098033</v>
      </c>
      <c r="AH56" s="177">
        <f t="shared" si="25"/>
        <v>0.33781621346028756</v>
      </c>
      <c r="AI56" s="177">
        <f t="shared" si="25"/>
        <v>1.9591637289358532E-2</v>
      </c>
    </row>
    <row r="57" spans="1:35" x14ac:dyDescent="0.25">
      <c r="C57" s="103"/>
      <c r="D57" s="103"/>
      <c r="E57" s="189"/>
      <c r="AB57" s="173"/>
      <c r="AC57" s="173"/>
      <c r="AD57" s="173"/>
      <c r="AE57" s="173"/>
      <c r="AF57" s="173"/>
      <c r="AG57" s="173"/>
      <c r="AH57" s="173"/>
      <c r="AI57" s="173"/>
    </row>
    <row r="58" spans="1:35" x14ac:dyDescent="0.25">
      <c r="B58" s="1" t="s">
        <v>759</v>
      </c>
      <c r="C58" s="103">
        <v>25297.9</v>
      </c>
      <c r="D58" s="103">
        <v>40174.199999999997</v>
      </c>
      <c r="E58" s="189">
        <v>61451.4</v>
      </c>
      <c r="F58" s="189">
        <v>82119.599999999991</v>
      </c>
      <c r="G58" s="189">
        <v>64385.589132710003</v>
      </c>
      <c r="H58" s="189">
        <v>72055.851775849995</v>
      </c>
      <c r="I58" s="189">
        <v>51500.784160880008</v>
      </c>
      <c r="J58" s="189">
        <v>81389.077594930015</v>
      </c>
      <c r="K58" s="189">
        <v>86790.960234379992</v>
      </c>
      <c r="L58" s="189">
        <v>97573.381225000005</v>
      </c>
      <c r="M58" s="189">
        <v>95054.270156720013</v>
      </c>
      <c r="N58" s="189">
        <v>98445.710975390015</v>
      </c>
      <c r="O58" s="189">
        <v>67401.916435830004</v>
      </c>
      <c r="P58" s="189">
        <v>60860.505657310001</v>
      </c>
      <c r="Q58" s="189">
        <v>73814.171882980008</v>
      </c>
      <c r="R58" s="189">
        <v>249866.63002611001</v>
      </c>
      <c r="S58" s="189">
        <v>220616.04776568001</v>
      </c>
      <c r="T58" s="180">
        <f t="shared" ref="T58:AI63" si="26">+D58/C58-1</f>
        <v>0.58804485747828861</v>
      </c>
      <c r="U58" s="180">
        <f t="shared" si="26"/>
        <v>0.52962348970234641</v>
      </c>
      <c r="V58" s="180">
        <f t="shared" si="26"/>
        <v>0.33633407863775266</v>
      </c>
      <c r="W58" s="180">
        <f t="shared" si="26"/>
        <v>-0.21595344920445292</v>
      </c>
      <c r="X58" s="180">
        <f t="shared" si="26"/>
        <v>0.11913011508414151</v>
      </c>
      <c r="Y58" s="180">
        <f t="shared" si="26"/>
        <v>-0.28526576410354998</v>
      </c>
      <c r="Z58" s="180">
        <f t="shared" si="26"/>
        <v>0.58034637571117131</v>
      </c>
      <c r="AA58" s="180">
        <f t="shared" si="26"/>
        <v>6.6371100386896087E-2</v>
      </c>
      <c r="AB58" s="180">
        <f t="shared" si="26"/>
        <v>0.12423437834426498</v>
      </c>
      <c r="AC58" s="180">
        <f t="shared" si="26"/>
        <v>-2.5817605546240463E-2</v>
      </c>
      <c r="AD58" s="180">
        <f t="shared" si="26"/>
        <v>3.5678994884484228E-2</v>
      </c>
      <c r="AE58" s="180">
        <f t="shared" si="26"/>
        <v>-0.31533922841311501</v>
      </c>
      <c r="AF58" s="180">
        <f t="shared" si="26"/>
        <v>-9.7050812861497082E-2</v>
      </c>
      <c r="AG58" s="180">
        <f t="shared" si="26"/>
        <v>0.21284190930993585</v>
      </c>
      <c r="AH58" s="180">
        <f t="shared" si="26"/>
        <v>2.3850766546867401</v>
      </c>
      <c r="AI58" s="180">
        <f t="shared" si="26"/>
        <v>-0.11706478074872761</v>
      </c>
    </row>
    <row r="59" spans="1:35" ht="13" x14ac:dyDescent="0.3">
      <c r="B59" s="1" t="s">
        <v>760</v>
      </c>
      <c r="C59" s="190">
        <f>+C60+C61+C62+C63</f>
        <v>81552.200000000012</v>
      </c>
      <c r="D59" s="190">
        <f t="shared" ref="D59:O59" si="27">+D60+D61+D62+D63</f>
        <v>136462.29999999999</v>
      </c>
      <c r="E59" s="191">
        <f t="shared" si="27"/>
        <v>214272.2</v>
      </c>
      <c r="F59" s="190">
        <f t="shared" si="27"/>
        <v>219381.47266368999</v>
      </c>
      <c r="G59" s="190">
        <f t="shared" si="27"/>
        <v>384202.64399762993</v>
      </c>
      <c r="H59" s="190">
        <f t="shared" si="27"/>
        <v>231579.60355317997</v>
      </c>
      <c r="I59" s="190">
        <f t="shared" si="27"/>
        <v>280166.38545177999</v>
      </c>
      <c r="J59" s="190">
        <f t="shared" si="27"/>
        <v>319063.09871515003</v>
      </c>
      <c r="K59" s="190">
        <f t="shared" si="27"/>
        <v>377877.02225505997</v>
      </c>
      <c r="L59" s="190">
        <f t="shared" si="27"/>
        <v>428287.90196899994</v>
      </c>
      <c r="M59" s="190">
        <f t="shared" si="27"/>
        <v>476287.12829576991</v>
      </c>
      <c r="N59" s="190">
        <f t="shared" si="27"/>
        <v>550836.49082618998</v>
      </c>
      <c r="O59" s="190">
        <f t="shared" si="27"/>
        <v>412117.58706181997</v>
      </c>
      <c r="P59" s="190">
        <f>+P60+P61+P62+P63</f>
        <v>657964.50571176002</v>
      </c>
      <c r="Q59" s="190">
        <f>+Q60+Q61+Q62+Q63</f>
        <v>370200.55160364998</v>
      </c>
      <c r="R59" s="190">
        <f>+R60+R61+R62+R63</f>
        <v>344143.46606938995</v>
      </c>
      <c r="S59" s="190">
        <f>+S60+S61+S62+S63</f>
        <v>385031.67867873993</v>
      </c>
      <c r="T59" s="186">
        <f t="shared" si="26"/>
        <v>0.67331230794509489</v>
      </c>
      <c r="U59" s="186">
        <f t="shared" si="26"/>
        <v>0.57019337941687942</v>
      </c>
      <c r="V59" s="186">
        <f t="shared" si="26"/>
        <v>2.3844776241108256E-2</v>
      </c>
      <c r="W59" s="186">
        <f t="shared" si="26"/>
        <v>0.75129941162629299</v>
      </c>
      <c r="X59" s="186">
        <f t="shared" si="26"/>
        <v>-0.39724620022498192</v>
      </c>
      <c r="Y59" s="186">
        <f t="shared" si="26"/>
        <v>0.20980596370803672</v>
      </c>
      <c r="Z59" s="186">
        <f t="shared" si="26"/>
        <v>0.13883433303623294</v>
      </c>
      <c r="AA59" s="186">
        <f t="shared" si="26"/>
        <v>0.1843332048637103</v>
      </c>
      <c r="AB59" s="186">
        <f t="shared" si="26"/>
        <v>0.13340551752287699</v>
      </c>
      <c r="AC59" s="186">
        <f t="shared" si="26"/>
        <v>0.11207233757035762</v>
      </c>
      <c r="AD59" s="186">
        <f t="shared" si="26"/>
        <v>0.15652189215603918</v>
      </c>
      <c r="AE59" s="186">
        <f t="shared" si="26"/>
        <v>-0.2518331774939383</v>
      </c>
      <c r="AF59" s="186">
        <f t="shared" si="26"/>
        <v>0.59654556458679253</v>
      </c>
      <c r="AG59" s="186">
        <f t="shared" si="26"/>
        <v>-0.43735482934116388</v>
      </c>
      <c r="AH59" s="186">
        <f t="shared" si="26"/>
        <v>-7.0386403859704849E-2</v>
      </c>
      <c r="AI59" s="186">
        <f t="shared" si="26"/>
        <v>0.11881153251680687</v>
      </c>
    </row>
    <row r="60" spans="1:35" x14ac:dyDescent="0.25">
      <c r="B60" s="1" t="s">
        <v>754</v>
      </c>
      <c r="C60" s="103">
        <v>658.1</v>
      </c>
      <c r="D60" s="103">
        <v>667.9</v>
      </c>
      <c r="E60" s="189">
        <v>771.7</v>
      </c>
      <c r="F60" s="103">
        <v>19787.577948279999</v>
      </c>
      <c r="G60" s="103">
        <v>18399.997250910001</v>
      </c>
      <c r="H60" s="103">
        <v>11941.214984220001</v>
      </c>
      <c r="I60" s="103">
        <v>12585.66174492</v>
      </c>
      <c r="J60" s="103">
        <v>14532.33951661</v>
      </c>
      <c r="K60" s="103">
        <v>16202.459345110001</v>
      </c>
      <c r="L60" s="103">
        <v>17506.870102140001</v>
      </c>
      <c r="M60" s="103">
        <v>18035.795729950001</v>
      </c>
      <c r="N60" s="103">
        <v>18580.314984969998</v>
      </c>
      <c r="O60" s="103">
        <v>18112.78092841</v>
      </c>
      <c r="P60" s="103">
        <v>20150.978144669996</v>
      </c>
      <c r="Q60" s="103">
        <v>14079.847212459999</v>
      </c>
      <c r="R60" s="103">
        <v>20884.455959490002</v>
      </c>
      <c r="S60" s="103">
        <v>17730.511185690004</v>
      </c>
      <c r="T60" s="180">
        <f t="shared" si="26"/>
        <v>1.4891353897583892E-2</v>
      </c>
      <c r="U60" s="180">
        <f t="shared" si="26"/>
        <v>0.15541248689923659</v>
      </c>
      <c r="V60" s="180">
        <f t="shared" si="26"/>
        <v>24.641541982998572</v>
      </c>
      <c r="W60" s="180">
        <f t="shared" si="26"/>
        <v>-7.0123827231245883E-2</v>
      </c>
      <c r="X60" s="180">
        <f t="shared" si="26"/>
        <v>-0.35102082780857857</v>
      </c>
      <c r="Y60" s="180">
        <f t="shared" si="26"/>
        <v>5.3968273877626149E-2</v>
      </c>
      <c r="Z60" s="180">
        <f t="shared" si="26"/>
        <v>0.15467424845386013</v>
      </c>
      <c r="AA60" s="180">
        <f t="shared" si="26"/>
        <v>0.11492436070538448</v>
      </c>
      <c r="AB60" s="180">
        <f t="shared" si="26"/>
        <v>8.0506960656172133E-2</v>
      </c>
      <c r="AC60" s="180">
        <f t="shared" si="26"/>
        <v>3.0212460863883628E-2</v>
      </c>
      <c r="AD60" s="180">
        <f t="shared" si="26"/>
        <v>3.0191030280730891E-2</v>
      </c>
      <c r="AE60" s="180">
        <f t="shared" si="26"/>
        <v>-2.5162870324760167E-2</v>
      </c>
      <c r="AF60" s="180">
        <f t="shared" si="26"/>
        <v>0.11252812167915494</v>
      </c>
      <c r="AG60" s="180">
        <f t="shared" si="26"/>
        <v>-0.3012821952673217</v>
      </c>
      <c r="AH60" s="180">
        <f t="shared" si="26"/>
        <v>0.48328711557382853</v>
      </c>
      <c r="AI60" s="180">
        <f t="shared" si="26"/>
        <v>-0.1510187662976602</v>
      </c>
    </row>
    <row r="61" spans="1:35" x14ac:dyDescent="0.25">
      <c r="B61" s="1" t="s">
        <v>761</v>
      </c>
      <c r="C61" s="103">
        <f>70631-3500</f>
        <v>67131</v>
      </c>
      <c r="D61" s="103">
        <f>138015.1-3500</f>
        <v>134515.1</v>
      </c>
      <c r="E61" s="189">
        <f>212507.5-3500</f>
        <v>209007.5</v>
      </c>
      <c r="F61" s="103">
        <f>180111.40305339-3500</f>
        <v>176611.40305339001</v>
      </c>
      <c r="G61" s="103">
        <f>344141.67196802-4500</f>
        <v>339641.67196801997</v>
      </c>
      <c r="H61" s="103">
        <f>198752.67122191-4500</f>
        <v>194252.67122190999</v>
      </c>
      <c r="I61" s="103">
        <v>255890.29412897999</v>
      </c>
      <c r="J61" s="103">
        <v>263848.87009791</v>
      </c>
      <c r="K61" s="103">
        <v>288854.17975233996</v>
      </c>
      <c r="L61" s="103">
        <v>315576.89125821996</v>
      </c>
      <c r="M61" s="103">
        <v>333722.49486090994</v>
      </c>
      <c r="N61" s="103">
        <v>470275.79631274001</v>
      </c>
      <c r="O61" s="103">
        <v>360447.73696030001</v>
      </c>
      <c r="P61" s="103">
        <v>501374.68620270002</v>
      </c>
      <c r="Q61" s="103">
        <v>329542.68146005995</v>
      </c>
      <c r="R61" s="103">
        <v>287646.53760976996</v>
      </c>
      <c r="S61" s="103">
        <v>307290.98837108992</v>
      </c>
      <c r="T61" s="180">
        <f t="shared" si="26"/>
        <v>1.0037702402764745</v>
      </c>
      <c r="U61" s="180">
        <f t="shared" si="26"/>
        <v>0.55378466804098569</v>
      </c>
      <c r="V61" s="180">
        <f t="shared" si="26"/>
        <v>-0.15499968635867134</v>
      </c>
      <c r="W61" s="180">
        <f t="shared" si="26"/>
        <v>0.92310160100673433</v>
      </c>
      <c r="X61" s="180">
        <f t="shared" si="26"/>
        <v>-0.42806584923359914</v>
      </c>
      <c r="Y61" s="180">
        <f t="shared" si="26"/>
        <v>0.3173064366083107</v>
      </c>
      <c r="Z61" s="180">
        <f t="shared" si="26"/>
        <v>3.1101515577290906E-2</v>
      </c>
      <c r="AA61" s="180">
        <f t="shared" si="26"/>
        <v>9.4771334988665634E-2</v>
      </c>
      <c r="AB61" s="180">
        <f t="shared" si="26"/>
        <v>9.2512808811670011E-2</v>
      </c>
      <c r="AC61" s="180">
        <f t="shared" si="26"/>
        <v>5.7499785647620261E-2</v>
      </c>
      <c r="AD61" s="180">
        <f t="shared" si="26"/>
        <v>0.40918219045660442</v>
      </c>
      <c r="AE61" s="180">
        <f t="shared" si="26"/>
        <v>-0.23353968078638432</v>
      </c>
      <c r="AF61" s="180">
        <f t="shared" si="26"/>
        <v>0.39097748381181208</v>
      </c>
      <c r="AG61" s="180">
        <f t="shared" si="26"/>
        <v>-0.3427217397911676</v>
      </c>
      <c r="AH61" s="180">
        <f t="shared" si="26"/>
        <v>-0.12713419598537723</v>
      </c>
      <c r="AI61" s="180">
        <f t="shared" si="26"/>
        <v>6.8293715351339435E-2</v>
      </c>
    </row>
    <row r="62" spans="1:35" x14ac:dyDescent="0.25">
      <c r="B62" s="1" t="s">
        <v>756</v>
      </c>
      <c r="C62" s="103">
        <v>30</v>
      </c>
      <c r="D62" s="103">
        <v>84.5</v>
      </c>
      <c r="E62" s="189">
        <v>85</v>
      </c>
      <c r="F62" s="103">
        <v>99.999999989999992</v>
      </c>
      <c r="G62" s="103">
        <v>0</v>
      </c>
      <c r="H62" s="103">
        <v>0</v>
      </c>
      <c r="I62" s="103">
        <v>0</v>
      </c>
      <c r="J62" s="103">
        <v>0</v>
      </c>
      <c r="K62" s="103">
        <v>0</v>
      </c>
      <c r="L62" s="103">
        <v>0</v>
      </c>
      <c r="M62" s="103">
        <v>0</v>
      </c>
      <c r="N62" s="103">
        <v>1568.7226663400002</v>
      </c>
      <c r="O62" s="103">
        <v>413.02341775999997</v>
      </c>
      <c r="P62" s="103">
        <v>156.38724956000001</v>
      </c>
      <c r="Q62" s="103">
        <v>0</v>
      </c>
      <c r="R62" s="103">
        <v>0</v>
      </c>
      <c r="S62" s="103">
        <v>0</v>
      </c>
      <c r="T62" s="180">
        <f t="shared" si="26"/>
        <v>1.8166666666666669</v>
      </c>
      <c r="U62" s="180">
        <f t="shared" si="26"/>
        <v>5.9171597633136397E-3</v>
      </c>
      <c r="V62" s="180">
        <f t="shared" si="26"/>
        <v>0.17647058811764693</v>
      </c>
      <c r="W62" s="180">
        <f t="shared" si="26"/>
        <v>-1</v>
      </c>
      <c r="X62" s="184" t="e">
        <f t="shared" si="26"/>
        <v>#DIV/0!</v>
      </c>
      <c r="Y62" s="184" t="e">
        <f t="shared" si="26"/>
        <v>#DIV/0!</v>
      </c>
      <c r="Z62" s="184" t="e">
        <f t="shared" si="26"/>
        <v>#DIV/0!</v>
      </c>
      <c r="AA62" s="184" t="e">
        <f t="shared" si="26"/>
        <v>#DIV/0!</v>
      </c>
      <c r="AB62" s="184" t="e">
        <f t="shared" si="26"/>
        <v>#DIV/0!</v>
      </c>
      <c r="AC62" s="184" t="e">
        <f t="shared" si="26"/>
        <v>#DIV/0!</v>
      </c>
      <c r="AD62" s="184" t="e">
        <f t="shared" si="26"/>
        <v>#DIV/0!</v>
      </c>
      <c r="AE62" s="180">
        <f t="shared" si="26"/>
        <v>-0.73671355261052718</v>
      </c>
      <c r="AF62" s="180">
        <f t="shared" si="26"/>
        <v>-0.62135984829103896</v>
      </c>
      <c r="AG62" s="180">
        <f t="shared" si="26"/>
        <v>-1</v>
      </c>
      <c r="AH62" s="180" t="e">
        <f t="shared" si="26"/>
        <v>#DIV/0!</v>
      </c>
      <c r="AI62" s="180" t="e">
        <f t="shared" si="26"/>
        <v>#DIV/0!</v>
      </c>
    </row>
    <row r="63" spans="1:35" x14ac:dyDescent="0.25">
      <c r="B63" s="197" t="s">
        <v>757</v>
      </c>
      <c r="C63" s="103">
        <v>13733.1</v>
      </c>
      <c r="D63" s="103">
        <v>1194.8</v>
      </c>
      <c r="E63" s="189">
        <f>4408</f>
        <v>4408</v>
      </c>
      <c r="F63" s="103">
        <v>22882.491662029999</v>
      </c>
      <c r="G63" s="103">
        <v>26160.974778699998</v>
      </c>
      <c r="H63" s="103">
        <v>25385.717347049998</v>
      </c>
      <c r="I63" s="103">
        <v>11690.429577880001</v>
      </c>
      <c r="J63" s="103">
        <v>40681.889100629996</v>
      </c>
      <c r="K63" s="103">
        <v>72820.383157610006</v>
      </c>
      <c r="L63" s="103">
        <v>95204.140608639995</v>
      </c>
      <c r="M63" s="103">
        <v>124528.83770490999</v>
      </c>
      <c r="N63" s="103">
        <v>60411.656862139993</v>
      </c>
      <c r="O63" s="103">
        <v>33144.045755350002</v>
      </c>
      <c r="P63" s="103">
        <v>136282.45411483</v>
      </c>
      <c r="Q63" s="103">
        <v>26578.022931129999</v>
      </c>
      <c r="R63" s="103">
        <v>35612.472500130003</v>
      </c>
      <c r="S63" s="103">
        <v>60010.179121959998</v>
      </c>
      <c r="T63" s="180">
        <f t="shared" si="26"/>
        <v>-0.91299852181954544</v>
      </c>
      <c r="U63" s="180">
        <f t="shared" si="26"/>
        <v>2.6893203883495147</v>
      </c>
      <c r="V63" s="180">
        <f t="shared" si="26"/>
        <v>4.191127872511343</v>
      </c>
      <c r="W63" s="180">
        <f t="shared" si="26"/>
        <v>0.14327474320072153</v>
      </c>
      <c r="X63" s="180">
        <f t="shared" si="26"/>
        <v>-2.963411869045518E-2</v>
      </c>
      <c r="Y63" s="180">
        <f t="shared" si="26"/>
        <v>-0.53948791684476416</v>
      </c>
      <c r="Z63" s="180">
        <f t="shared" si="26"/>
        <v>2.4799310692231593</v>
      </c>
      <c r="AA63" s="180">
        <f t="shared" si="26"/>
        <v>0.7899951247957735</v>
      </c>
      <c r="AB63" s="180">
        <f t="shared" si="26"/>
        <v>0.30738313203575607</v>
      </c>
      <c r="AC63" s="180">
        <f t="shared" si="26"/>
        <v>0.30801913560478811</v>
      </c>
      <c r="AD63" s="180">
        <f t="shared" si="26"/>
        <v>-0.51487817620771026</v>
      </c>
      <c r="AE63" s="180">
        <f t="shared" si="26"/>
        <v>-0.45136340440082534</v>
      </c>
      <c r="AF63" s="180">
        <f t="shared" si="26"/>
        <v>3.1118231347128686</v>
      </c>
      <c r="AG63" s="180">
        <f t="shared" si="26"/>
        <v>-0.80497839502702484</v>
      </c>
      <c r="AH63" s="180">
        <f t="shared" si="26"/>
        <v>0.3399218065395766</v>
      </c>
      <c r="AI63" s="180">
        <f t="shared" si="26"/>
        <v>0.68508881605288519</v>
      </c>
    </row>
    <row r="64" spans="1:35" x14ac:dyDescent="0.25">
      <c r="B64" s="197"/>
      <c r="C64" s="103"/>
      <c r="D64" s="103"/>
      <c r="E64" s="189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0"/>
      <c r="AE64" s="180"/>
      <c r="AF64" s="180"/>
      <c r="AG64" s="180"/>
      <c r="AH64" s="180"/>
      <c r="AI64" s="180"/>
    </row>
    <row r="65" spans="1:35" ht="13" x14ac:dyDescent="0.3">
      <c r="B65" s="98" t="s">
        <v>762</v>
      </c>
      <c r="C65" s="103"/>
      <c r="D65" s="103"/>
      <c r="E65" s="189">
        <v>64904.7</v>
      </c>
      <c r="F65" s="178">
        <f>F66-F67</f>
        <v>0</v>
      </c>
      <c r="G65" s="178">
        <f>G66-G67</f>
        <v>0</v>
      </c>
      <c r="H65" s="178">
        <f>H66-H67</f>
        <v>0</v>
      </c>
      <c r="I65" s="178">
        <f>I66-I67</f>
        <v>0</v>
      </c>
      <c r="J65" s="178">
        <f>J66-J67</f>
        <v>0</v>
      </c>
      <c r="K65" s="178">
        <f t="shared" ref="K65:S65" si="28">+K66-K67</f>
        <v>1199.5</v>
      </c>
      <c r="L65" s="178">
        <f t="shared" si="28"/>
        <v>3877.1171084099997</v>
      </c>
      <c r="M65" s="178">
        <f t="shared" si="28"/>
        <v>3962.2340229899992</v>
      </c>
      <c r="N65" s="178">
        <f t="shared" si="28"/>
        <v>662.9424130000001</v>
      </c>
      <c r="O65" s="178">
        <f t="shared" si="28"/>
        <v>673.14005049000002</v>
      </c>
      <c r="P65" s="178">
        <f t="shared" si="28"/>
        <v>31906.560712530001</v>
      </c>
      <c r="Q65" s="178">
        <f t="shared" si="28"/>
        <v>862.17125576000001</v>
      </c>
      <c r="R65" s="178">
        <f t="shared" si="28"/>
        <v>4505.1821919700005</v>
      </c>
      <c r="S65" s="178">
        <f t="shared" si="28"/>
        <v>5377.2888820600001</v>
      </c>
      <c r="T65" s="184" t="e">
        <f t="shared" ref="T65:AI67" si="29">+D65/C65-1</f>
        <v>#DIV/0!</v>
      </c>
      <c r="U65" s="184" t="e">
        <f t="shared" si="29"/>
        <v>#DIV/0!</v>
      </c>
      <c r="V65" s="180">
        <f t="shared" si="29"/>
        <v>-1</v>
      </c>
      <c r="W65" s="184" t="e">
        <f t="shared" si="29"/>
        <v>#DIV/0!</v>
      </c>
      <c r="X65" s="184" t="e">
        <f t="shared" si="29"/>
        <v>#DIV/0!</v>
      </c>
      <c r="Y65" s="184" t="e">
        <f t="shared" si="29"/>
        <v>#DIV/0!</v>
      </c>
      <c r="Z65" s="184" t="e">
        <f t="shared" si="29"/>
        <v>#DIV/0!</v>
      </c>
      <c r="AA65" s="184" t="e">
        <f t="shared" si="29"/>
        <v>#DIV/0!</v>
      </c>
      <c r="AB65" s="180">
        <f t="shared" si="29"/>
        <v>2.2322777060525216</v>
      </c>
      <c r="AC65" s="180">
        <f t="shared" si="29"/>
        <v>2.1953660980569722E-2</v>
      </c>
      <c r="AD65" s="180">
        <f t="shared" si="29"/>
        <v>-0.83268469021430302</v>
      </c>
      <c r="AE65" s="180">
        <f t="shared" si="29"/>
        <v>1.5382388107969769E-2</v>
      </c>
      <c r="AF65" s="180">
        <f t="shared" si="29"/>
        <v>46.399587484512622</v>
      </c>
      <c r="AG65" s="180">
        <f t="shared" si="29"/>
        <v>-0.97297824533556143</v>
      </c>
      <c r="AH65" s="180">
        <f t="shared" si="29"/>
        <v>4.2253913150916906</v>
      </c>
      <c r="AI65" s="180">
        <f t="shared" si="29"/>
        <v>0.19357856196014334</v>
      </c>
    </row>
    <row r="66" spans="1:35" x14ac:dyDescent="0.25">
      <c r="B66" s="198" t="s">
        <v>763</v>
      </c>
      <c r="C66" s="103"/>
      <c r="D66" s="103"/>
      <c r="E66" s="189">
        <v>64904.7</v>
      </c>
      <c r="F66" s="103">
        <v>0</v>
      </c>
      <c r="G66" s="103">
        <v>0</v>
      </c>
      <c r="H66" s="103">
        <v>0</v>
      </c>
      <c r="I66" s="103">
        <v>0</v>
      </c>
      <c r="J66" s="103">
        <v>0</v>
      </c>
      <c r="K66" s="189">
        <v>1199.5</v>
      </c>
      <c r="L66" s="189">
        <v>3877.1171084099997</v>
      </c>
      <c r="M66" s="189">
        <v>3962.2340229899992</v>
      </c>
      <c r="N66" s="189">
        <v>662.9424130000001</v>
      </c>
      <c r="O66" s="189">
        <v>673.14005049000002</v>
      </c>
      <c r="P66" s="189">
        <v>31906.560712530001</v>
      </c>
      <c r="Q66" s="189">
        <v>862.17125576000001</v>
      </c>
      <c r="R66" s="189">
        <v>4505.1821919700005</v>
      </c>
      <c r="S66" s="189">
        <v>5377.2888820600001</v>
      </c>
      <c r="T66" s="184" t="e">
        <f t="shared" si="29"/>
        <v>#DIV/0!</v>
      </c>
      <c r="U66" s="184" t="e">
        <f t="shared" si="29"/>
        <v>#DIV/0!</v>
      </c>
      <c r="V66" s="180">
        <f t="shared" si="29"/>
        <v>-1</v>
      </c>
      <c r="W66" s="184" t="e">
        <f t="shared" si="29"/>
        <v>#DIV/0!</v>
      </c>
      <c r="X66" s="184" t="e">
        <f t="shared" si="29"/>
        <v>#DIV/0!</v>
      </c>
      <c r="Y66" s="184" t="e">
        <f t="shared" si="29"/>
        <v>#DIV/0!</v>
      </c>
      <c r="Z66" s="184" t="e">
        <f t="shared" si="29"/>
        <v>#DIV/0!</v>
      </c>
      <c r="AA66" s="184" t="e">
        <f t="shared" si="29"/>
        <v>#DIV/0!</v>
      </c>
      <c r="AB66" s="180">
        <f t="shared" si="29"/>
        <v>2.2322777060525216</v>
      </c>
      <c r="AC66" s="180">
        <f t="shared" si="29"/>
        <v>2.1953660980569722E-2</v>
      </c>
      <c r="AD66" s="180">
        <f t="shared" si="29"/>
        <v>-0.83268469021430302</v>
      </c>
      <c r="AE66" s="180">
        <f t="shared" si="29"/>
        <v>1.5382388107969769E-2</v>
      </c>
      <c r="AF66" s="180">
        <f t="shared" si="29"/>
        <v>46.399587484512622</v>
      </c>
      <c r="AG66" s="180">
        <f t="shared" si="29"/>
        <v>-0.97297824533556143</v>
      </c>
      <c r="AH66" s="180">
        <f t="shared" si="29"/>
        <v>4.2253913150916906</v>
      </c>
      <c r="AI66" s="180">
        <f t="shared" si="29"/>
        <v>0.19357856196014334</v>
      </c>
    </row>
    <row r="67" spans="1:35" x14ac:dyDescent="0.25">
      <c r="B67" s="1" t="s">
        <v>764</v>
      </c>
      <c r="C67" s="103"/>
      <c r="D67" s="103"/>
      <c r="E67" s="189"/>
      <c r="F67" s="103">
        <v>0</v>
      </c>
      <c r="G67" s="103">
        <v>0</v>
      </c>
      <c r="H67" s="103">
        <v>0</v>
      </c>
      <c r="I67" s="103">
        <v>0</v>
      </c>
      <c r="J67" s="103">
        <v>0</v>
      </c>
      <c r="K67" s="103">
        <v>0</v>
      </c>
      <c r="L67" s="103">
        <v>0</v>
      </c>
      <c r="M67" s="103">
        <v>0</v>
      </c>
      <c r="N67" s="103">
        <v>0</v>
      </c>
      <c r="O67" s="103">
        <v>0</v>
      </c>
      <c r="P67" s="103">
        <v>0</v>
      </c>
      <c r="Q67" s="103">
        <v>0</v>
      </c>
      <c r="R67" s="103"/>
      <c r="S67" s="103"/>
      <c r="T67" s="184" t="e">
        <f t="shared" si="29"/>
        <v>#DIV/0!</v>
      </c>
      <c r="U67" s="184" t="e">
        <f t="shared" si="29"/>
        <v>#DIV/0!</v>
      </c>
      <c r="V67" s="184" t="e">
        <f t="shared" si="29"/>
        <v>#DIV/0!</v>
      </c>
      <c r="W67" s="184" t="e">
        <f t="shared" si="29"/>
        <v>#DIV/0!</v>
      </c>
      <c r="X67" s="184" t="e">
        <f t="shared" si="29"/>
        <v>#DIV/0!</v>
      </c>
      <c r="Y67" s="184" t="e">
        <f t="shared" si="29"/>
        <v>#DIV/0!</v>
      </c>
      <c r="Z67" s="184" t="e">
        <f t="shared" si="29"/>
        <v>#DIV/0!</v>
      </c>
      <c r="AA67" s="184" t="e">
        <f t="shared" si="29"/>
        <v>#DIV/0!</v>
      </c>
      <c r="AB67" s="184" t="e">
        <f t="shared" si="29"/>
        <v>#DIV/0!</v>
      </c>
      <c r="AC67" s="184" t="e">
        <f t="shared" si="29"/>
        <v>#DIV/0!</v>
      </c>
      <c r="AD67" s="184" t="e">
        <f t="shared" si="29"/>
        <v>#DIV/0!</v>
      </c>
      <c r="AE67" s="184" t="e">
        <f t="shared" si="29"/>
        <v>#DIV/0!</v>
      </c>
      <c r="AF67" s="184" t="e">
        <f t="shared" si="29"/>
        <v>#DIV/0!</v>
      </c>
      <c r="AG67" s="184" t="e">
        <f t="shared" si="29"/>
        <v>#DIV/0!</v>
      </c>
      <c r="AH67" s="184" t="e">
        <f t="shared" si="29"/>
        <v>#DIV/0!</v>
      </c>
      <c r="AI67" s="184" t="e">
        <f t="shared" si="29"/>
        <v>#DIV/0!</v>
      </c>
    </row>
    <row r="68" spans="1:35" ht="12" customHeight="1" x14ac:dyDescent="0.25">
      <c r="B68" s="197"/>
      <c r="C68" s="103"/>
      <c r="D68" s="103"/>
      <c r="E68" s="189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80"/>
      <c r="U68" s="180"/>
      <c r="V68" s="180"/>
      <c r="W68" s="180"/>
      <c r="X68" s="180"/>
      <c r="Y68" s="180"/>
      <c r="Z68" s="180"/>
      <c r="AA68" s="180"/>
      <c r="AB68" s="180"/>
      <c r="AC68" s="180"/>
      <c r="AD68" s="180"/>
      <c r="AE68" s="180"/>
      <c r="AF68" s="180"/>
      <c r="AG68" s="180"/>
      <c r="AH68" s="180"/>
      <c r="AI68" s="180"/>
    </row>
    <row r="69" spans="1:35" ht="13" x14ac:dyDescent="0.3">
      <c r="A69" s="199" t="s">
        <v>765</v>
      </c>
      <c r="B69" s="174" t="s">
        <v>766</v>
      </c>
      <c r="C69" s="175">
        <f t="shared" ref="C69:S69" si="30">+C9-C38</f>
        <v>315644.3754028501</v>
      </c>
      <c r="D69" s="175">
        <f t="shared" si="30"/>
        <v>497210.65064843069</v>
      </c>
      <c r="E69" s="175">
        <f t="shared" si="30"/>
        <v>369684.54495154973</v>
      </c>
      <c r="F69" s="175">
        <f t="shared" si="30"/>
        <v>-212933.37021532934</v>
      </c>
      <c r="G69" s="175">
        <f t="shared" si="30"/>
        <v>-579849.09047097946</v>
      </c>
      <c r="H69" s="175">
        <f t="shared" si="30"/>
        <v>-395987.39922993956</v>
      </c>
      <c r="I69" s="175">
        <f t="shared" si="30"/>
        <v>-529425.03459612094</v>
      </c>
      <c r="J69" s="175">
        <f t="shared" si="30"/>
        <v>-703582.87095915014</v>
      </c>
      <c r="K69" s="175">
        <f t="shared" si="30"/>
        <v>-830918.31537627336</v>
      </c>
      <c r="L69" s="175">
        <f t="shared" si="30"/>
        <v>-866203.13620863948</v>
      </c>
      <c r="M69" s="175">
        <f t="shared" si="30"/>
        <v>-758363.67759535927</v>
      </c>
      <c r="N69" s="175">
        <f t="shared" si="30"/>
        <v>-996529.87571730092</v>
      </c>
      <c r="O69" s="175">
        <f t="shared" si="30"/>
        <v>-809801.13899538945</v>
      </c>
      <c r="P69" s="175">
        <f t="shared" si="30"/>
        <v>-1000173.0712731415</v>
      </c>
      <c r="Q69" s="175">
        <f t="shared" si="30"/>
        <v>-1224621.9691118496</v>
      </c>
      <c r="R69" s="175">
        <f t="shared" si="30"/>
        <v>-111803.6220398182</v>
      </c>
      <c r="S69" s="175">
        <f t="shared" si="30"/>
        <v>927391.88825905975</v>
      </c>
      <c r="T69" s="176">
        <f t="shared" ref="T69:AI69" si="31">+D69/C69-1</f>
        <v>0.57522417440149676</v>
      </c>
      <c r="U69" s="176">
        <f t="shared" si="31"/>
        <v>-0.25648305306929664</v>
      </c>
      <c r="V69" s="176">
        <f t="shared" si="31"/>
        <v>-1.5759866705902894</v>
      </c>
      <c r="W69" s="176">
        <f t="shared" si="31"/>
        <v>1.7231480433743465</v>
      </c>
      <c r="X69" s="176">
        <f t="shared" si="31"/>
        <v>-0.3170854180209185</v>
      </c>
      <c r="Y69" s="176">
        <f t="shared" si="31"/>
        <v>0.33697444824171696</v>
      </c>
      <c r="Z69" s="176">
        <f t="shared" si="31"/>
        <v>0.32895655660841183</v>
      </c>
      <c r="AA69" s="176">
        <f t="shared" si="31"/>
        <v>0.18098144464991717</v>
      </c>
      <c r="AB69" s="176">
        <f t="shared" si="31"/>
        <v>4.2464849046428554E-2</v>
      </c>
      <c r="AC69" s="176">
        <f t="shared" si="31"/>
        <v>-0.12449673073834877</v>
      </c>
      <c r="AD69" s="176">
        <f t="shared" si="31"/>
        <v>0.3140527495688159</v>
      </c>
      <c r="AE69" s="176">
        <f t="shared" si="31"/>
        <v>-0.18737896501848916</v>
      </c>
      <c r="AF69" s="176">
        <f t="shared" si="31"/>
        <v>0.23508479194524323</v>
      </c>
      <c r="AG69" s="176">
        <f t="shared" si="31"/>
        <v>0.22441005890410781</v>
      </c>
      <c r="AH69" s="176">
        <f t="shared" si="31"/>
        <v>-0.90870356333644486</v>
      </c>
      <c r="AI69" s="176">
        <f t="shared" si="31"/>
        <v>-9.2948286588494824</v>
      </c>
    </row>
    <row r="70" spans="1:35" ht="15" x14ac:dyDescent="0.3">
      <c r="A70" s="103"/>
      <c r="B70" s="200" t="s">
        <v>767</v>
      </c>
      <c r="C70" s="201">
        <f t="shared" ref="C70:O70" si="32">+C69/C$78</f>
        <v>2.7179512439410098E-2</v>
      </c>
      <c r="D70" s="201">
        <f t="shared" si="32"/>
        <v>3.5798744106477605E-2</v>
      </c>
      <c r="E70" s="201">
        <f t="shared" si="32"/>
        <v>2.2807398481012483E-2</v>
      </c>
      <c r="F70" s="201">
        <f t="shared" si="32"/>
        <v>-1.2080539312360883E-2</v>
      </c>
      <c r="G70" s="201">
        <f t="shared" si="32"/>
        <v>-2.92823341116169E-2</v>
      </c>
      <c r="H70" s="201">
        <f t="shared" si="32"/>
        <v>-1.8312805454016482E-2</v>
      </c>
      <c r="I70" s="201">
        <f t="shared" si="32"/>
        <v>-2.2288888281734566E-2</v>
      </c>
      <c r="J70" s="201">
        <f t="shared" si="32"/>
        <v>-2.7631627280172353E-2</v>
      </c>
      <c r="K70" s="201">
        <f t="shared" si="32"/>
        <v>-2.9674247137349063E-2</v>
      </c>
      <c r="L70" s="201">
        <f t="shared" si="32"/>
        <v>-2.8491740484478601E-2</v>
      </c>
      <c r="M70" s="201">
        <f t="shared" si="32"/>
        <v>-2.3657251671307326E-2</v>
      </c>
      <c r="N70" s="201">
        <f t="shared" si="32"/>
        <v>-2.9016425110853498E-2</v>
      </c>
      <c r="O70" s="201">
        <f t="shared" si="32"/>
        <v>-2.2485282912827233E-2</v>
      </c>
      <c r="P70" s="201">
        <f>+P69/P$78</f>
        <v>-2.6437119660409614E-2</v>
      </c>
      <c r="Q70" s="201">
        <f>+Q69/Q$78</f>
        <v>-3.3555657242488067E-2</v>
      </c>
      <c r="R70" s="201">
        <f>+R69/R$78</f>
        <v>-2.7872218897721812E-3</v>
      </c>
      <c r="S70" s="201">
        <f>+S69/S$78</f>
        <v>2.0957208510008454E-2</v>
      </c>
      <c r="T70" s="202"/>
      <c r="U70" s="202"/>
      <c r="V70" s="202"/>
      <c r="W70" s="202"/>
      <c r="X70" s="202"/>
      <c r="Y70" s="202"/>
      <c r="Z70" s="202"/>
      <c r="AA70" s="202"/>
      <c r="AB70" s="202"/>
      <c r="AC70" s="202"/>
      <c r="AD70" s="202"/>
      <c r="AE70" s="202"/>
      <c r="AF70" s="202"/>
      <c r="AG70" s="202"/>
      <c r="AH70" s="202"/>
      <c r="AI70" s="202"/>
    </row>
    <row r="71" spans="1:35" ht="13" x14ac:dyDescent="0.3">
      <c r="A71" s="199" t="s">
        <v>768</v>
      </c>
      <c r="B71" s="174" t="s">
        <v>769</v>
      </c>
      <c r="C71" s="175">
        <f t="shared" ref="C71:S71" si="33">+C9-C36</f>
        <v>-121057.72459714999</v>
      </c>
      <c r="D71" s="175">
        <f t="shared" si="33"/>
        <v>77568.350648430642</v>
      </c>
      <c r="E71" s="175">
        <f t="shared" si="33"/>
        <v>29598.744951549452</v>
      </c>
      <c r="F71" s="175">
        <f t="shared" si="33"/>
        <v>-573040.07021532953</v>
      </c>
      <c r="G71" s="175">
        <f t="shared" si="33"/>
        <v>-981397.70966511965</v>
      </c>
      <c r="H71" s="175">
        <f t="shared" si="33"/>
        <v>-845365.39648208953</v>
      </c>
      <c r="I71" s="175">
        <f t="shared" si="33"/>
        <v>-1001190.8328518411</v>
      </c>
      <c r="J71" s="175">
        <f t="shared" si="33"/>
        <v>-1334983.6604256998</v>
      </c>
      <c r="K71" s="175">
        <f t="shared" si="33"/>
        <v>-1526997.9009274133</v>
      </c>
      <c r="L71" s="175">
        <f t="shared" si="33"/>
        <v>-1666163.3017527098</v>
      </c>
      <c r="M71" s="175">
        <f t="shared" si="33"/>
        <v>-1632952.6995190391</v>
      </c>
      <c r="N71" s="175">
        <f t="shared" si="33"/>
        <v>-2018877.4029588308</v>
      </c>
      <c r="O71" s="175">
        <f t="shared" si="33"/>
        <v>-2038511.5324910199</v>
      </c>
      <c r="P71" s="175">
        <f t="shared" si="33"/>
        <v>-2517426.9313069014</v>
      </c>
      <c r="Q71" s="175">
        <f t="shared" si="33"/>
        <v>-2905930.3928906601</v>
      </c>
      <c r="R71" s="175">
        <f t="shared" si="33"/>
        <v>-2013023.4762442987</v>
      </c>
      <c r="S71" s="175">
        <f t="shared" si="33"/>
        <v>-1116751.4767906107</v>
      </c>
      <c r="T71" s="176">
        <f t="shared" ref="T71:AI71" si="34">+D71/C71-1</f>
        <v>-1.6407550687621035</v>
      </c>
      <c r="U71" s="176">
        <f t="shared" si="34"/>
        <v>-0.61841724486701732</v>
      </c>
      <c r="V71" s="176">
        <f t="shared" si="34"/>
        <v>-20.360282713113204</v>
      </c>
      <c r="W71" s="176">
        <f t="shared" si="34"/>
        <v>0.7126162037784598</v>
      </c>
      <c r="X71" s="176">
        <f t="shared" si="34"/>
        <v>-0.13861079136759769</v>
      </c>
      <c r="Y71" s="176">
        <f t="shared" si="34"/>
        <v>0.18432909250627572</v>
      </c>
      <c r="Z71" s="176">
        <f t="shared" si="34"/>
        <v>0.33339580889196396</v>
      </c>
      <c r="AA71" s="176">
        <f t="shared" si="34"/>
        <v>0.1438326521842852</v>
      </c>
      <c r="AB71" s="176">
        <f t="shared" si="34"/>
        <v>9.1136602572128744E-2</v>
      </c>
      <c r="AC71" s="176">
        <f t="shared" si="34"/>
        <v>-1.9932381297040336E-2</v>
      </c>
      <c r="AD71" s="176">
        <f t="shared" si="34"/>
        <v>0.23633550656639346</v>
      </c>
      <c r="AE71" s="176">
        <f t="shared" si="34"/>
        <v>9.7252708378496866E-3</v>
      </c>
      <c r="AF71" s="176">
        <f t="shared" si="34"/>
        <v>0.23493386776706449</v>
      </c>
      <c r="AG71" s="176">
        <f t="shared" si="34"/>
        <v>0.15432561587083304</v>
      </c>
      <c r="AH71" s="176">
        <f t="shared" si="34"/>
        <v>-0.30727057978775141</v>
      </c>
      <c r="AI71" s="176">
        <f t="shared" si="34"/>
        <v>-0.44523673470806424</v>
      </c>
    </row>
    <row r="72" spans="1:35" ht="15" x14ac:dyDescent="0.3">
      <c r="B72" s="200" t="s">
        <v>767</v>
      </c>
      <c r="C72" s="201">
        <f t="shared" ref="C72:N72" si="35">+C71/C$78</f>
        <v>-1.0424041066391866E-2</v>
      </c>
      <c r="D72" s="201">
        <f t="shared" si="35"/>
        <v>5.5848552962477838E-3</v>
      </c>
      <c r="E72" s="201">
        <f t="shared" si="35"/>
        <v>1.8260713894228888E-3</v>
      </c>
      <c r="F72" s="201">
        <f t="shared" si="35"/>
        <v>-3.2510794756095772E-2</v>
      </c>
      <c r="G72" s="201">
        <f t="shared" si="35"/>
        <v>-4.9560508247840224E-2</v>
      </c>
      <c r="H72" s="201">
        <f t="shared" si="35"/>
        <v>-3.9094708754468709E-2</v>
      </c>
      <c r="I72" s="201">
        <f t="shared" si="35"/>
        <v>-4.2150312440655736E-2</v>
      </c>
      <c r="J72" s="201">
        <f t="shared" si="35"/>
        <v>-5.2428466428860523E-2</v>
      </c>
      <c r="K72" s="201">
        <f t="shared" si="35"/>
        <v>-5.4533053673048455E-2</v>
      </c>
      <c r="L72" s="201">
        <f t="shared" si="35"/>
        <v>-5.4804572292457984E-2</v>
      </c>
      <c r="M72" s="201">
        <f t="shared" si="35"/>
        <v>-5.0940167786457546E-2</v>
      </c>
      <c r="N72" s="201">
        <f t="shared" si="35"/>
        <v>-5.8784594820885896E-2</v>
      </c>
      <c r="O72" s="201">
        <f>+O71/O$78</f>
        <v>-5.6602178389110108E-2</v>
      </c>
      <c r="P72" s="201">
        <f>+P71/P$78</f>
        <v>-6.6542000510552576E-2</v>
      </c>
      <c r="Q72" s="201">
        <f>+Q71/Q$78</f>
        <v>-7.9624901964715347E-2</v>
      </c>
      <c r="R72" s="201">
        <f>+R71/R$78</f>
        <v>-5.0183911712763353E-2</v>
      </c>
      <c r="S72" s="201">
        <f>+S71/S$78</f>
        <v>-2.5236357843172085E-2</v>
      </c>
      <c r="T72" s="201"/>
      <c r="U72" s="201"/>
      <c r="V72" s="201"/>
      <c r="W72" s="201"/>
      <c r="X72" s="201"/>
      <c r="Y72" s="201"/>
      <c r="Z72" s="201"/>
      <c r="AA72" s="203"/>
      <c r="AG72" s="201"/>
      <c r="AH72" s="116"/>
    </row>
    <row r="73" spans="1:35" ht="13" x14ac:dyDescent="0.3">
      <c r="B73" s="204"/>
      <c r="C73" s="205"/>
      <c r="D73" s="205"/>
      <c r="E73" s="103"/>
      <c r="F73" s="204"/>
      <c r="G73" s="204"/>
      <c r="H73" s="204"/>
      <c r="I73" s="204"/>
      <c r="J73" s="204"/>
      <c r="K73" s="204"/>
      <c r="L73" s="204"/>
      <c r="M73" s="204"/>
      <c r="N73" s="204"/>
      <c r="O73" s="204"/>
      <c r="P73" s="204"/>
      <c r="Q73" s="204"/>
      <c r="R73" s="204"/>
      <c r="S73" s="204"/>
      <c r="T73" s="205"/>
      <c r="U73" s="205"/>
      <c r="V73" s="205"/>
      <c r="W73" s="205"/>
      <c r="X73" s="205"/>
      <c r="Y73" s="205"/>
      <c r="Z73" s="205"/>
      <c r="AA73" s="205"/>
      <c r="AB73" s="103"/>
      <c r="AC73" s="103"/>
      <c r="AD73" s="103"/>
      <c r="AG73" s="204"/>
    </row>
    <row r="74" spans="1:35" ht="13" x14ac:dyDescent="0.3">
      <c r="B74" s="206" t="s">
        <v>770</v>
      </c>
      <c r="C74" s="103"/>
      <c r="D74" s="103"/>
      <c r="F74" s="207">
        <f t="shared" ref="F74:O74" si="36">F75+F76</f>
        <v>511194.12400015822</v>
      </c>
      <c r="G74" s="207">
        <f t="shared" si="36"/>
        <v>976172.25599769724</v>
      </c>
      <c r="H74" s="207">
        <f t="shared" si="36"/>
        <v>820899.904011962</v>
      </c>
      <c r="I74" s="207">
        <f t="shared" si="36"/>
        <v>1001190.8598919711</v>
      </c>
      <c r="J74" s="207">
        <f t="shared" si="36"/>
        <v>1334983.7314266849</v>
      </c>
      <c r="K74" s="207">
        <f t="shared" si="36"/>
        <v>1526997.896439658</v>
      </c>
      <c r="L74" s="207">
        <f t="shared" si="36"/>
        <v>1666163.2709689951</v>
      </c>
      <c r="M74" s="207">
        <f t="shared" si="36"/>
        <v>1632952.6928599917</v>
      </c>
      <c r="N74" s="207">
        <f t="shared" si="36"/>
        <v>2018877.3674416707</v>
      </c>
      <c r="O74" s="207">
        <f t="shared" si="36"/>
        <v>2038511.5411695244</v>
      </c>
      <c r="P74" s="207">
        <f>P75+P76</f>
        <v>2517426.8721859343</v>
      </c>
      <c r="Q74" s="207">
        <f>Q75+Q76</f>
        <v>2905930.4457885935</v>
      </c>
      <c r="R74" s="207">
        <f>R75+R76</f>
        <v>2013023.4813070763</v>
      </c>
      <c r="S74" s="207">
        <f>S75+S76</f>
        <v>1116751.481838133</v>
      </c>
      <c r="T74" s="103"/>
      <c r="U74" s="103"/>
      <c r="V74" s="103"/>
      <c r="W74" s="103"/>
      <c r="X74" s="103"/>
      <c r="Y74" s="103"/>
      <c r="Z74" s="103"/>
      <c r="AA74" s="103"/>
      <c r="AG74" s="207"/>
      <c r="AH74" s="116"/>
    </row>
    <row r="75" spans="1:35" ht="13" x14ac:dyDescent="0.25">
      <c r="B75" s="208" t="s">
        <v>771</v>
      </c>
      <c r="C75" s="203"/>
      <c r="D75" s="203"/>
      <c r="F75" s="209">
        <v>697503.96212429844</v>
      </c>
      <c r="G75" s="209">
        <v>729450.25599769724</v>
      </c>
      <c r="H75" s="209">
        <v>932701.312341818</v>
      </c>
      <c r="I75" s="209">
        <f>647179.001067203-1907.3</f>
        <v>645271.70106720296</v>
      </c>
      <c r="J75" s="209">
        <f>938929.182117816-5301.3-0.2</f>
        <v>933627.68211781594</v>
      </c>
      <c r="K75" s="209">
        <f>1021847.21333357+16771.9-1142.8</f>
        <v>1037476.31333357</v>
      </c>
      <c r="L75" s="209">
        <v>1063074.5714398602</v>
      </c>
      <c r="M75" s="209">
        <v>1472490.6187437701</v>
      </c>
      <c r="N75" s="209">
        <v>1956885.58559019</v>
      </c>
      <c r="O75" s="209">
        <v>1897756.94777404</v>
      </c>
      <c r="P75" s="209">
        <v>1398837.1212793801</v>
      </c>
      <c r="Q75" s="209">
        <f>2182387.42408183-263.4</f>
        <v>2182124.0240818299</v>
      </c>
      <c r="R75" s="209">
        <v>1367792.2886920499</v>
      </c>
      <c r="S75" s="209">
        <v>65623.427411907498</v>
      </c>
      <c r="T75" s="203"/>
      <c r="U75" s="203"/>
      <c r="V75" s="203"/>
      <c r="W75" s="203"/>
      <c r="X75" s="203"/>
      <c r="Y75" s="203"/>
      <c r="Z75" s="203"/>
      <c r="AA75" s="203"/>
      <c r="AG75" s="209"/>
      <c r="AH75" s="116"/>
    </row>
    <row r="76" spans="1:35" ht="13" x14ac:dyDescent="0.25">
      <c r="B76" s="208" t="s">
        <v>772</v>
      </c>
      <c r="C76" s="173"/>
      <c r="D76" s="173"/>
      <c r="F76" s="209">
        <v>-186309.83812414022</v>
      </c>
      <c r="G76" s="209">
        <v>246722</v>
      </c>
      <c r="H76" s="209">
        <v>-111801.408329856</v>
      </c>
      <c r="I76" s="209">
        <v>355919.15882476815</v>
      </c>
      <c r="J76" s="209">
        <v>401356.04930886888</v>
      </c>
      <c r="K76" s="209">
        <v>489521.58310608804</v>
      </c>
      <c r="L76" s="209">
        <v>603088.69952913478</v>
      </c>
      <c r="M76" s="209">
        <v>160462.07411622169</v>
      </c>
      <c r="N76" s="209">
        <v>61991.78185148078</v>
      </c>
      <c r="O76" s="209">
        <v>140754.59339548435</v>
      </c>
      <c r="P76" s="209">
        <v>1118589.7509065543</v>
      </c>
      <c r="Q76" s="209">
        <v>723806.42170676356</v>
      </c>
      <c r="R76" s="209">
        <v>645231.19261502649</v>
      </c>
      <c r="S76" s="209">
        <v>1051128.0544262254</v>
      </c>
      <c r="AE76" s="188"/>
      <c r="AF76" s="188"/>
      <c r="AG76" s="209"/>
    </row>
    <row r="77" spans="1:35" ht="13" thickBot="1" x14ac:dyDescent="0.3">
      <c r="B77" s="210"/>
      <c r="C77" s="167"/>
      <c r="D77" s="167"/>
      <c r="E77" s="166"/>
      <c r="F77" s="210"/>
      <c r="G77" s="210"/>
      <c r="H77" s="210"/>
      <c r="I77" s="210"/>
      <c r="J77" s="210"/>
      <c r="K77" s="210"/>
      <c r="L77" s="210"/>
      <c r="M77" s="210"/>
      <c r="N77" s="210"/>
      <c r="O77" s="210"/>
      <c r="P77" s="210"/>
      <c r="Q77" s="210"/>
      <c r="R77" s="210"/>
      <c r="S77" s="210"/>
      <c r="T77" s="167"/>
      <c r="U77" s="167"/>
      <c r="V77" s="167"/>
      <c r="W77" s="167"/>
      <c r="X77" s="167"/>
      <c r="Y77" s="167"/>
      <c r="Z77" s="167"/>
      <c r="AA77" s="167"/>
      <c r="AB77" s="166"/>
      <c r="AC77" s="166"/>
      <c r="AD77" s="166"/>
      <c r="AE77" s="166"/>
      <c r="AF77" s="166"/>
      <c r="AG77" s="166"/>
      <c r="AH77" s="166"/>
      <c r="AI77" s="166"/>
    </row>
    <row r="78" spans="1:35" ht="15" thickTop="1" x14ac:dyDescent="0.25">
      <c r="B78" s="1" t="s">
        <v>773</v>
      </c>
      <c r="C78" s="211">
        <v>11613320</v>
      </c>
      <c r="D78" s="211">
        <v>13889052.9</v>
      </c>
      <c r="E78" s="211">
        <v>16208974.699999999</v>
      </c>
      <c r="F78" s="211">
        <v>17626147.699999999</v>
      </c>
      <c r="G78" s="211">
        <v>19802010.600000001</v>
      </c>
      <c r="H78" s="211">
        <v>21623524.600000001</v>
      </c>
      <c r="I78" s="211">
        <v>23752868.600000001</v>
      </c>
      <c r="J78" s="211">
        <v>25462954.600000001</v>
      </c>
      <c r="K78" s="211">
        <v>28001327.600000001</v>
      </c>
      <c r="L78" s="211">
        <v>30401903.199999999</v>
      </c>
      <c r="M78" s="211">
        <v>32056288.199999999</v>
      </c>
      <c r="N78" s="211">
        <v>34343647.5</v>
      </c>
      <c r="O78" s="211">
        <v>36014718.700000003</v>
      </c>
      <c r="P78" s="211">
        <v>37832149.799999997</v>
      </c>
      <c r="Q78" s="211">
        <v>36495246.100000001</v>
      </c>
      <c r="R78" s="211">
        <v>40112924.790841348</v>
      </c>
      <c r="S78" s="211">
        <v>44251689.714122415</v>
      </c>
      <c r="T78" s="211"/>
      <c r="U78" s="212"/>
      <c r="V78" s="212"/>
      <c r="W78" s="212"/>
      <c r="X78" s="212"/>
      <c r="Y78" s="212"/>
      <c r="Z78" s="212"/>
      <c r="AA78" s="212"/>
    </row>
    <row r="79" spans="1:35" x14ac:dyDescent="0.25">
      <c r="T79" s="212"/>
      <c r="U79" s="212"/>
      <c r="V79" s="212"/>
      <c r="W79" s="212"/>
      <c r="X79" s="212"/>
      <c r="Y79" s="212"/>
      <c r="Z79" s="212"/>
      <c r="AA79" s="212"/>
    </row>
    <row r="80" spans="1:35" ht="14.5" x14ac:dyDescent="0.25">
      <c r="B80" s="1" t="s">
        <v>774</v>
      </c>
      <c r="T80" s="212"/>
      <c r="U80" s="212"/>
      <c r="V80" s="212"/>
      <c r="W80" s="212"/>
      <c r="X80" s="212"/>
      <c r="Y80" s="212"/>
      <c r="Z80" s="212"/>
      <c r="AA80" s="212"/>
    </row>
    <row r="81" spans="1:31" ht="14.5" x14ac:dyDescent="0.25">
      <c r="B81" s="1" t="s">
        <v>775</v>
      </c>
      <c r="T81" s="212"/>
      <c r="U81" s="212"/>
      <c r="V81" s="212"/>
      <c r="W81" s="212"/>
      <c r="X81" s="212"/>
      <c r="Y81" s="212"/>
      <c r="Z81" s="212"/>
      <c r="AA81" s="212"/>
    </row>
    <row r="82" spans="1:31" ht="14.5" x14ac:dyDescent="0.25">
      <c r="B82" s="1" t="s">
        <v>776</v>
      </c>
      <c r="T82" s="212"/>
      <c r="U82" s="212"/>
      <c r="V82" s="212"/>
      <c r="W82" s="212"/>
      <c r="X82" s="212"/>
      <c r="Y82" s="212"/>
      <c r="Z82" s="212"/>
      <c r="AA82" s="212"/>
    </row>
    <row r="83" spans="1:31" ht="14.5" x14ac:dyDescent="0.25">
      <c r="B83" s="1" t="s">
        <v>777</v>
      </c>
      <c r="T83" s="212"/>
      <c r="U83" s="212"/>
      <c r="V83" s="212"/>
      <c r="W83" s="212"/>
      <c r="X83" s="212"/>
      <c r="Y83" s="212"/>
      <c r="Z83" s="212"/>
      <c r="AA83" s="212"/>
    </row>
    <row r="84" spans="1:31" ht="14.5" x14ac:dyDescent="0.25">
      <c r="B84" s="1" t="s">
        <v>778</v>
      </c>
      <c r="T84" s="212"/>
      <c r="U84" s="212"/>
      <c r="V84" s="212"/>
      <c r="W84" s="212"/>
      <c r="X84" s="212"/>
      <c r="Y84" s="212"/>
      <c r="Z84" s="212"/>
      <c r="AA84" s="212"/>
    </row>
    <row r="85" spans="1:31" ht="14.5" x14ac:dyDescent="0.25">
      <c r="B85" s="1" t="s">
        <v>779</v>
      </c>
      <c r="T85" s="212"/>
      <c r="U85" s="212"/>
      <c r="V85" s="212"/>
      <c r="W85" s="212"/>
      <c r="X85" s="212"/>
      <c r="Y85" s="212"/>
      <c r="Z85" s="212"/>
      <c r="AA85" s="212"/>
    </row>
    <row r="86" spans="1:31" ht="14.5" x14ac:dyDescent="0.25">
      <c r="B86" s="1" t="s">
        <v>780</v>
      </c>
      <c r="T86" s="212"/>
      <c r="U86" s="212"/>
      <c r="V86" s="212"/>
      <c r="W86" s="212"/>
      <c r="X86" s="212"/>
      <c r="Y86" s="212"/>
      <c r="Z86" s="212"/>
      <c r="AA86" s="212"/>
    </row>
    <row r="87" spans="1:31" ht="14.5" x14ac:dyDescent="0.25">
      <c r="B87" s="1" t="s">
        <v>781</v>
      </c>
      <c r="S87" s="103"/>
      <c r="T87" s="212"/>
      <c r="U87" s="212"/>
      <c r="V87" s="212"/>
      <c r="W87" s="212"/>
      <c r="X87" s="212"/>
      <c r="Y87" s="212"/>
      <c r="Z87" s="212"/>
      <c r="AA87" s="212"/>
    </row>
    <row r="88" spans="1:31" x14ac:dyDescent="0.25">
      <c r="Q88" s="103"/>
      <c r="R88" s="103"/>
      <c r="S88" s="103"/>
    </row>
    <row r="89" spans="1:31" ht="14.5" x14ac:dyDescent="0.25">
      <c r="B89" s="213"/>
      <c r="C89" s="213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  <c r="O89" s="213"/>
      <c r="P89" s="213"/>
    </row>
    <row r="90" spans="1:31" x14ac:dyDescent="0.25">
      <c r="A90" s="249" t="s">
        <v>782</v>
      </c>
      <c r="B90" s="249"/>
      <c r="C90" s="249"/>
      <c r="D90" s="249"/>
      <c r="E90" s="249"/>
      <c r="F90" s="249"/>
      <c r="G90" s="249"/>
      <c r="H90" s="249"/>
      <c r="I90" s="249"/>
      <c r="J90" s="249"/>
      <c r="K90" s="249"/>
      <c r="L90" s="249"/>
      <c r="M90" s="249"/>
      <c r="N90" s="249"/>
      <c r="O90" s="249"/>
      <c r="P90" s="249"/>
      <c r="Q90" s="249"/>
      <c r="R90" s="249"/>
      <c r="S90" s="249"/>
      <c r="T90" s="249"/>
      <c r="U90" s="249"/>
      <c r="V90" s="249"/>
      <c r="W90" s="249"/>
      <c r="X90" s="249"/>
      <c r="Y90" s="249"/>
      <c r="Z90" s="249"/>
      <c r="AA90" s="249"/>
      <c r="AB90" s="249"/>
      <c r="AC90" s="249"/>
      <c r="AD90" s="249"/>
      <c r="AE90" s="249"/>
    </row>
    <row r="91" spans="1:31" x14ac:dyDescent="0.25">
      <c r="P91" s="103"/>
    </row>
    <row r="92" spans="1:31" x14ac:dyDescent="0.25">
      <c r="P92" s="103"/>
      <c r="Q92" s="103"/>
      <c r="R92" s="103"/>
      <c r="S92" s="103"/>
    </row>
    <row r="93" spans="1:31" x14ac:dyDescent="0.25">
      <c r="P93" s="103"/>
      <c r="Q93" s="214"/>
      <c r="R93" s="214"/>
      <c r="S93" s="214"/>
      <c r="T93" s="214"/>
    </row>
    <row r="94" spans="1:31" x14ac:dyDescent="0.25">
      <c r="B94" s="10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</row>
    <row r="95" spans="1:31" x14ac:dyDescent="0.25">
      <c r="L95" s="103"/>
      <c r="P95" s="103"/>
      <c r="Q95" s="103"/>
      <c r="R95" s="103"/>
      <c r="S95" s="103"/>
    </row>
    <row r="96" spans="1:31" x14ac:dyDescent="0.25">
      <c r="Q96" s="103"/>
      <c r="R96" s="103"/>
      <c r="S96" s="103"/>
    </row>
    <row r="97" spans="12:19" x14ac:dyDescent="0.25">
      <c r="Q97" s="103"/>
      <c r="R97" s="103"/>
      <c r="S97" s="103"/>
    </row>
    <row r="98" spans="12:19" x14ac:dyDescent="0.25">
      <c r="L98" s="215"/>
    </row>
  </sheetData>
  <mergeCells count="6">
    <mergeCell ref="A90:AE90"/>
    <mergeCell ref="A2:AF2"/>
    <mergeCell ref="A3:AF3"/>
    <mergeCell ref="A4:AF4"/>
    <mergeCell ref="C6:S6"/>
    <mergeCell ref="T6:AI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2"/>
  <dimension ref="B2:P60"/>
  <sheetViews>
    <sheetView topLeftCell="A10" zoomScaleNormal="100" workbookViewId="0"/>
  </sheetViews>
  <sheetFormatPr baseColWidth="10" defaultColWidth="11.453125" defaultRowHeight="14.5" x14ac:dyDescent="0.35"/>
  <cols>
    <col min="1" max="1" width="11.453125" style="46"/>
    <col min="2" max="3" width="13.6328125" style="46" customWidth="1"/>
    <col min="4" max="14" width="10.81640625" style="46" customWidth="1"/>
    <col min="15" max="16" width="12.81640625" style="46" customWidth="1"/>
    <col min="17" max="16384" width="11.453125" style="46"/>
  </cols>
  <sheetData>
    <row r="2" spans="2:16" ht="23.5" x14ac:dyDescent="0.35">
      <c r="B2" s="53" t="s">
        <v>333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2:16" ht="23.5" x14ac:dyDescent="0.35">
      <c r="B3" s="53" t="s">
        <v>246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4" t="s">
        <v>698</v>
      </c>
      <c r="N3" s="55">
        <v>2021</v>
      </c>
    </row>
    <row r="4" spans="2:16" ht="23.5" x14ac:dyDescent="0.35">
      <c r="B4" s="53" t="s">
        <v>295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7" spans="2:16" x14ac:dyDescent="0.35">
      <c r="D7" s="221" t="s">
        <v>475</v>
      </c>
      <c r="E7" s="221"/>
      <c r="F7" s="221"/>
      <c r="G7" s="221"/>
      <c r="H7" s="221"/>
      <c r="I7" s="221"/>
      <c r="J7" s="221"/>
      <c r="K7" s="221"/>
      <c r="L7" s="221"/>
      <c r="M7" s="221"/>
    </row>
    <row r="8" spans="2:16" x14ac:dyDescent="0.35">
      <c r="D8" s="221"/>
      <c r="E8" s="221"/>
      <c r="F8" s="221"/>
      <c r="G8" s="221"/>
      <c r="H8" s="221"/>
      <c r="I8" s="221"/>
      <c r="J8" s="221"/>
      <c r="K8" s="221"/>
      <c r="L8" s="221"/>
      <c r="M8" s="221"/>
    </row>
    <row r="9" spans="2:16" ht="17.5" x14ac:dyDescent="0.35">
      <c r="D9" s="222" t="s">
        <v>303</v>
      </c>
      <c r="E9" s="222"/>
      <c r="F9" s="222"/>
      <c r="G9" s="222"/>
      <c r="H9" s="222"/>
      <c r="I9" s="222"/>
      <c r="J9" s="222"/>
      <c r="K9" s="222"/>
      <c r="L9" s="222"/>
      <c r="M9" s="222"/>
    </row>
    <row r="10" spans="2:16" ht="17.5" x14ac:dyDescent="0.35">
      <c r="D10" s="222"/>
      <c r="E10" s="222"/>
      <c r="F10" s="222"/>
      <c r="G10" s="222"/>
      <c r="H10" s="222"/>
      <c r="I10" s="222"/>
      <c r="J10" s="222"/>
      <c r="K10" s="222"/>
      <c r="L10" s="222"/>
      <c r="M10" s="222"/>
    </row>
    <row r="11" spans="2:16" ht="23.5" x14ac:dyDescent="0.35">
      <c r="B11" s="239" t="s">
        <v>299</v>
      </c>
      <c r="C11" s="239"/>
      <c r="D11" s="239"/>
      <c r="E11" s="239"/>
      <c r="F11" s="239"/>
      <c r="G11" s="239"/>
      <c r="H11" s="239"/>
      <c r="I11" s="239"/>
      <c r="J11" s="239"/>
      <c r="K11" s="239"/>
      <c r="L11" s="239"/>
      <c r="M11" s="239"/>
      <c r="N11" s="239"/>
    </row>
    <row r="12" spans="2:16" ht="15" thickBot="1" x14ac:dyDescent="0.4">
      <c r="B12" s="48"/>
      <c r="C12" s="48"/>
      <c r="D12" s="48"/>
      <c r="E12" s="48"/>
      <c r="N12" s="47"/>
      <c r="O12" s="47"/>
      <c r="P12" s="47"/>
    </row>
    <row r="13" spans="2:16" ht="19.5" thickTop="1" thickBot="1" x14ac:dyDescent="0.4">
      <c r="B13" s="263" t="s">
        <v>300</v>
      </c>
      <c r="C13" s="264"/>
      <c r="D13" s="59" t="s">
        <v>317</v>
      </c>
      <c r="E13" s="60"/>
      <c r="F13" s="60"/>
      <c r="G13" s="60"/>
      <c r="H13" s="60"/>
      <c r="I13" s="60"/>
      <c r="J13" s="60"/>
      <c r="K13" s="60"/>
      <c r="L13" s="60"/>
      <c r="M13" s="60"/>
      <c r="N13" s="61"/>
      <c r="O13" s="47"/>
      <c r="P13" s="47"/>
    </row>
    <row r="14" spans="2:16" ht="52.5" customHeight="1" thickTop="1" thickBot="1" x14ac:dyDescent="0.4">
      <c r="B14" s="59" t="s">
        <v>305</v>
      </c>
      <c r="C14" s="58"/>
      <c r="D14" s="268" t="s">
        <v>359</v>
      </c>
      <c r="E14" s="269"/>
      <c r="F14" s="269"/>
      <c r="G14" s="269"/>
      <c r="H14" s="269"/>
      <c r="I14" s="269"/>
      <c r="J14" s="269"/>
      <c r="K14" s="269"/>
      <c r="L14" s="269"/>
      <c r="M14" s="269"/>
      <c r="N14" s="270"/>
      <c r="O14" s="47"/>
      <c r="P14" s="47"/>
    </row>
    <row r="15" spans="2:16" ht="43.5" customHeight="1" thickTop="1" thickBot="1" x14ac:dyDescent="0.4">
      <c r="B15" s="66" t="s">
        <v>306</v>
      </c>
      <c r="C15" s="67"/>
      <c r="D15" s="256" t="s">
        <v>307</v>
      </c>
      <c r="E15" s="256"/>
      <c r="F15" s="256"/>
      <c r="G15" s="256"/>
      <c r="H15" s="256"/>
      <c r="I15" s="256"/>
      <c r="J15" s="256"/>
      <c r="K15" s="256"/>
      <c r="L15" s="256"/>
      <c r="M15" s="256"/>
      <c r="N15" s="256"/>
      <c r="O15" s="47"/>
      <c r="P15" s="47"/>
    </row>
    <row r="16" spans="2:16" ht="43.5" customHeight="1" thickTop="1" thickBot="1" x14ac:dyDescent="0.4">
      <c r="B16" s="66" t="s">
        <v>358</v>
      </c>
      <c r="C16" s="67"/>
      <c r="D16" s="256" t="s">
        <v>360</v>
      </c>
      <c r="E16" s="256"/>
      <c r="F16" s="256"/>
      <c r="G16" s="256"/>
      <c r="H16" s="256"/>
      <c r="I16" s="256"/>
      <c r="J16" s="256"/>
      <c r="K16" s="256"/>
      <c r="L16" s="256"/>
      <c r="M16" s="256"/>
      <c r="N16" s="256"/>
      <c r="O16" s="47"/>
      <c r="P16" s="47"/>
    </row>
    <row r="17" spans="2:16" ht="43.5" customHeight="1" thickTop="1" thickBot="1" x14ac:dyDescent="0.4">
      <c r="B17" s="271" t="s">
        <v>322</v>
      </c>
      <c r="C17" s="272"/>
      <c r="D17" s="270" t="s">
        <v>308</v>
      </c>
      <c r="E17" s="256"/>
      <c r="F17" s="256"/>
      <c r="G17" s="256"/>
      <c r="H17" s="256"/>
      <c r="I17" s="256"/>
      <c r="J17" s="256"/>
      <c r="K17" s="256"/>
      <c r="L17" s="256"/>
      <c r="M17" s="256"/>
      <c r="N17" s="256"/>
      <c r="O17" s="47"/>
      <c r="P17" s="47"/>
    </row>
    <row r="18" spans="2:16" ht="43.5" customHeight="1" thickTop="1" thickBot="1" x14ac:dyDescent="0.4">
      <c r="B18" s="68" t="s">
        <v>309</v>
      </c>
      <c r="C18" s="69"/>
      <c r="D18" s="256" t="s">
        <v>361</v>
      </c>
      <c r="E18" s="256"/>
      <c r="F18" s="256"/>
      <c r="G18" s="256"/>
      <c r="H18" s="256"/>
      <c r="I18" s="256"/>
      <c r="J18" s="256"/>
      <c r="K18" s="256"/>
      <c r="L18" s="256"/>
      <c r="M18" s="256"/>
      <c r="N18" s="256"/>
      <c r="O18" s="47"/>
      <c r="P18" s="47"/>
    </row>
    <row r="19" spans="2:16" ht="60" customHeight="1" thickTop="1" thickBot="1" x14ac:dyDescent="0.4">
      <c r="B19" s="64" t="s">
        <v>310</v>
      </c>
      <c r="C19" s="65"/>
      <c r="D19" s="256" t="s">
        <v>362</v>
      </c>
      <c r="E19" s="256"/>
      <c r="F19" s="256"/>
      <c r="G19" s="256"/>
      <c r="H19" s="256"/>
      <c r="I19" s="256"/>
      <c r="J19" s="256"/>
      <c r="K19" s="256"/>
      <c r="L19" s="256"/>
      <c r="M19" s="256"/>
      <c r="N19" s="256"/>
      <c r="O19" s="47"/>
      <c r="P19" s="47"/>
    </row>
    <row r="20" spans="2:16" ht="60" customHeight="1" thickTop="1" thickBot="1" x14ac:dyDescent="0.4">
      <c r="B20" s="64" t="s">
        <v>197</v>
      </c>
      <c r="C20" s="65"/>
      <c r="D20" s="256" t="s">
        <v>363</v>
      </c>
      <c r="E20" s="256"/>
      <c r="F20" s="256"/>
      <c r="G20" s="256"/>
      <c r="H20" s="256"/>
      <c r="I20" s="256"/>
      <c r="J20" s="256"/>
      <c r="K20" s="256"/>
      <c r="L20" s="256"/>
      <c r="M20" s="256"/>
      <c r="N20" s="256"/>
      <c r="O20" s="47"/>
      <c r="P20" s="47"/>
    </row>
    <row r="21" spans="2:16" ht="60" customHeight="1" thickTop="1" thickBot="1" x14ac:dyDescent="0.4">
      <c r="B21" s="271" t="s">
        <v>476</v>
      </c>
      <c r="C21" s="272"/>
      <c r="D21" s="256" t="s">
        <v>477</v>
      </c>
      <c r="E21" s="256"/>
      <c r="F21" s="256"/>
      <c r="G21" s="256"/>
      <c r="H21" s="256"/>
      <c r="I21" s="256"/>
      <c r="J21" s="256"/>
      <c r="K21" s="256"/>
      <c r="L21" s="256"/>
      <c r="M21" s="256"/>
      <c r="N21" s="256"/>
      <c r="O21" s="47"/>
      <c r="P21" s="47"/>
    </row>
    <row r="22" spans="2:16" ht="59.25" customHeight="1" thickTop="1" thickBot="1" x14ac:dyDescent="0.4">
      <c r="B22" s="64" t="s">
        <v>304</v>
      </c>
      <c r="C22" s="65"/>
      <c r="D22" s="256" t="s">
        <v>364</v>
      </c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47"/>
      <c r="P22" s="47"/>
    </row>
    <row r="23" spans="2:16" ht="43.5" customHeight="1" thickTop="1" thickBot="1" x14ac:dyDescent="0.4">
      <c r="B23" s="64" t="s">
        <v>203</v>
      </c>
      <c r="C23" s="65"/>
      <c r="D23" s="256" t="s">
        <v>311</v>
      </c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O23" s="47"/>
      <c r="P23" s="47"/>
    </row>
    <row r="24" spans="2:16" ht="43.5" customHeight="1" thickTop="1" thickBot="1" x14ac:dyDescent="0.4">
      <c r="B24" s="64" t="s">
        <v>312</v>
      </c>
      <c r="C24" s="65"/>
      <c r="D24" s="256" t="s">
        <v>313</v>
      </c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O24" s="47"/>
      <c r="P24" s="47"/>
    </row>
    <row r="25" spans="2:16" ht="19" thickTop="1" x14ac:dyDescent="0.35">
      <c r="B25" s="57" t="s">
        <v>207</v>
      </c>
      <c r="C25" s="56"/>
      <c r="D25" s="257" t="s">
        <v>365</v>
      </c>
      <c r="E25" s="258"/>
      <c r="F25" s="258"/>
      <c r="G25" s="258"/>
      <c r="H25" s="258"/>
      <c r="I25" s="258"/>
      <c r="J25" s="258"/>
      <c r="K25" s="258"/>
      <c r="L25" s="258"/>
      <c r="M25" s="258"/>
      <c r="N25" s="259"/>
      <c r="O25" s="47"/>
      <c r="P25" s="47"/>
    </row>
    <row r="26" spans="2:16" ht="19" thickBot="1" x14ac:dyDescent="0.4">
      <c r="B26" s="62"/>
      <c r="C26" s="63"/>
      <c r="D26" s="260"/>
      <c r="E26" s="261"/>
      <c r="F26" s="261"/>
      <c r="G26" s="261"/>
      <c r="H26" s="261"/>
      <c r="I26" s="261"/>
      <c r="J26" s="261"/>
      <c r="K26" s="261"/>
      <c r="L26" s="261"/>
      <c r="M26" s="261"/>
      <c r="N26" s="262"/>
      <c r="O26" s="47"/>
      <c r="P26" s="47"/>
    </row>
    <row r="27" spans="2:16" ht="19.5" thickTop="1" thickBot="1" x14ac:dyDescent="0.5">
      <c r="C27" s="48"/>
      <c r="D27" s="50"/>
      <c r="E27" s="50"/>
      <c r="F27" s="50"/>
      <c r="G27" s="50"/>
      <c r="H27" s="50"/>
      <c r="I27" s="50"/>
      <c r="J27" s="50"/>
      <c r="K27" s="50"/>
      <c r="L27" s="50"/>
      <c r="M27" s="50"/>
      <c r="O27" s="47"/>
      <c r="P27" s="51"/>
    </row>
    <row r="28" spans="2:16" ht="19.5" thickTop="1" thickBot="1" x14ac:dyDescent="0.4">
      <c r="B28" s="263" t="s">
        <v>314</v>
      </c>
      <c r="C28" s="264"/>
      <c r="D28" s="265"/>
      <c r="E28" s="263" t="s">
        <v>315</v>
      </c>
      <c r="F28" s="264"/>
      <c r="G28" s="264"/>
      <c r="H28" s="264"/>
      <c r="I28" s="265"/>
      <c r="J28" s="264" t="s">
        <v>316</v>
      </c>
      <c r="K28" s="264"/>
      <c r="L28" s="264"/>
      <c r="M28" s="264"/>
      <c r="N28" s="265"/>
      <c r="O28" s="47"/>
      <c r="P28" s="51"/>
    </row>
    <row r="29" spans="2:16" ht="51" customHeight="1" thickTop="1" thickBot="1" x14ac:dyDescent="0.4">
      <c r="B29" s="253" t="s">
        <v>283</v>
      </c>
      <c r="C29" s="254"/>
      <c r="D29" s="255"/>
      <c r="E29" s="250" t="s">
        <v>321</v>
      </c>
      <c r="F29" s="251"/>
      <c r="G29" s="251"/>
      <c r="H29" s="251"/>
      <c r="I29" s="252"/>
      <c r="J29" s="250" t="s">
        <v>323</v>
      </c>
      <c r="K29" s="251"/>
      <c r="L29" s="251"/>
      <c r="M29" s="251"/>
      <c r="N29" s="252"/>
      <c r="O29" s="47"/>
      <c r="P29" s="71"/>
    </row>
    <row r="30" spans="2:16" ht="51" customHeight="1" thickTop="1" thickBot="1" x14ac:dyDescent="0.4">
      <c r="B30" s="253" t="s">
        <v>280</v>
      </c>
      <c r="C30" s="254"/>
      <c r="D30" s="255"/>
      <c r="E30" s="250" t="s">
        <v>310</v>
      </c>
      <c r="F30" s="251"/>
      <c r="G30" s="251"/>
      <c r="H30" s="251"/>
      <c r="I30" s="252"/>
      <c r="J30" s="250" t="s">
        <v>323</v>
      </c>
      <c r="K30" s="251"/>
      <c r="L30" s="251"/>
      <c r="M30" s="251"/>
      <c r="N30" s="252"/>
      <c r="O30" s="47"/>
      <c r="P30" s="71"/>
    </row>
    <row r="31" spans="2:16" ht="51" customHeight="1" thickTop="1" thickBot="1" x14ac:dyDescent="0.4">
      <c r="B31" s="253" t="s">
        <v>254</v>
      </c>
      <c r="C31" s="254"/>
      <c r="D31" s="255"/>
      <c r="E31" s="250" t="s">
        <v>309</v>
      </c>
      <c r="F31" s="251"/>
      <c r="G31" s="251"/>
      <c r="H31" s="251"/>
      <c r="I31" s="252"/>
      <c r="J31" s="250" t="s">
        <v>252</v>
      </c>
      <c r="K31" s="251"/>
      <c r="L31" s="251"/>
      <c r="M31" s="251"/>
      <c r="N31" s="252"/>
      <c r="O31" s="47"/>
      <c r="P31" s="71"/>
    </row>
    <row r="32" spans="2:16" ht="51" customHeight="1" thickTop="1" thickBot="1" x14ac:dyDescent="0.4">
      <c r="B32" s="253" t="s">
        <v>276</v>
      </c>
      <c r="C32" s="254"/>
      <c r="D32" s="255"/>
      <c r="E32" s="250" t="s">
        <v>310</v>
      </c>
      <c r="F32" s="251"/>
      <c r="G32" s="251"/>
      <c r="H32" s="251"/>
      <c r="I32" s="252"/>
      <c r="J32" s="250" t="s">
        <v>252</v>
      </c>
      <c r="K32" s="251"/>
      <c r="L32" s="251"/>
      <c r="M32" s="251"/>
      <c r="N32" s="252"/>
      <c r="O32" s="47"/>
      <c r="P32" s="71"/>
    </row>
    <row r="33" spans="2:16" ht="51" customHeight="1" thickTop="1" thickBot="1" x14ac:dyDescent="0.4">
      <c r="B33" s="253" t="s">
        <v>324</v>
      </c>
      <c r="C33" s="254"/>
      <c r="D33" s="255"/>
      <c r="E33" s="250" t="s">
        <v>309</v>
      </c>
      <c r="F33" s="251"/>
      <c r="G33" s="251"/>
      <c r="H33" s="251"/>
      <c r="I33" s="252"/>
      <c r="J33" s="250" t="s">
        <v>325</v>
      </c>
      <c r="K33" s="251"/>
      <c r="L33" s="251"/>
      <c r="M33" s="251"/>
      <c r="N33" s="252"/>
      <c r="O33" s="47"/>
      <c r="P33" s="71"/>
    </row>
    <row r="34" spans="2:16" ht="51" customHeight="1" thickTop="1" thickBot="1" x14ac:dyDescent="0.4">
      <c r="B34" s="253" t="s">
        <v>286</v>
      </c>
      <c r="C34" s="254"/>
      <c r="D34" s="255"/>
      <c r="E34" s="250" t="s">
        <v>326</v>
      </c>
      <c r="F34" s="251"/>
      <c r="G34" s="251"/>
      <c r="H34" s="251"/>
      <c r="I34" s="252"/>
      <c r="J34" s="250" t="s">
        <v>323</v>
      </c>
      <c r="K34" s="251"/>
      <c r="L34" s="251"/>
      <c r="M34" s="251"/>
      <c r="N34" s="252"/>
      <c r="O34" s="47"/>
      <c r="P34" s="71"/>
    </row>
    <row r="35" spans="2:16" ht="51" customHeight="1" thickTop="1" thickBot="1" x14ac:dyDescent="0.4">
      <c r="B35" s="253" t="s">
        <v>287</v>
      </c>
      <c r="C35" s="254"/>
      <c r="D35" s="255"/>
      <c r="E35" s="250" t="s">
        <v>327</v>
      </c>
      <c r="F35" s="251"/>
      <c r="G35" s="251"/>
      <c r="H35" s="251"/>
      <c r="I35" s="252"/>
      <c r="J35" s="250" t="s">
        <v>328</v>
      </c>
      <c r="K35" s="251"/>
      <c r="L35" s="251"/>
      <c r="M35" s="251"/>
      <c r="N35" s="252"/>
      <c r="O35" s="47"/>
      <c r="P35" s="71"/>
    </row>
    <row r="36" spans="2:16" ht="51" customHeight="1" thickTop="1" thickBot="1" x14ac:dyDescent="0.4">
      <c r="B36" s="253" t="s">
        <v>478</v>
      </c>
      <c r="C36" s="254"/>
      <c r="D36" s="255"/>
      <c r="E36" s="250" t="s">
        <v>203</v>
      </c>
      <c r="F36" s="251"/>
      <c r="G36" s="251"/>
      <c r="H36" s="251"/>
      <c r="I36" s="252"/>
      <c r="J36" s="250" t="s">
        <v>328</v>
      </c>
      <c r="K36" s="251"/>
      <c r="L36" s="251"/>
      <c r="M36" s="251"/>
      <c r="N36" s="252"/>
      <c r="O36" s="47"/>
      <c r="P36" s="71"/>
    </row>
    <row r="37" spans="2:16" ht="51" customHeight="1" thickTop="1" thickBot="1" x14ac:dyDescent="0.4">
      <c r="B37" s="253" t="s">
        <v>289</v>
      </c>
      <c r="C37" s="254"/>
      <c r="D37" s="255"/>
      <c r="E37" s="250" t="s">
        <v>327</v>
      </c>
      <c r="F37" s="251"/>
      <c r="G37" s="251"/>
      <c r="H37" s="251"/>
      <c r="I37" s="252"/>
      <c r="J37" s="250" t="s">
        <v>323</v>
      </c>
      <c r="K37" s="251"/>
      <c r="L37" s="251"/>
      <c r="M37" s="251"/>
      <c r="N37" s="252"/>
      <c r="O37" s="47"/>
      <c r="P37" s="71"/>
    </row>
    <row r="38" spans="2:16" ht="51" customHeight="1" thickTop="1" thickBot="1" x14ac:dyDescent="0.4">
      <c r="B38" s="253" t="s">
        <v>285</v>
      </c>
      <c r="C38" s="254"/>
      <c r="D38" s="255"/>
      <c r="E38" s="250" t="s">
        <v>203</v>
      </c>
      <c r="F38" s="251"/>
      <c r="G38" s="251"/>
      <c r="H38" s="251"/>
      <c r="I38" s="252"/>
      <c r="J38" s="250" t="s">
        <v>323</v>
      </c>
      <c r="K38" s="251"/>
      <c r="L38" s="251"/>
      <c r="M38" s="251"/>
      <c r="N38" s="252"/>
      <c r="O38" s="47"/>
      <c r="P38" s="71"/>
    </row>
    <row r="39" spans="2:16" ht="51" customHeight="1" thickTop="1" thickBot="1" x14ac:dyDescent="0.4">
      <c r="B39" s="253" t="s">
        <v>274</v>
      </c>
      <c r="C39" s="254"/>
      <c r="D39" s="255"/>
      <c r="E39" s="250" t="s">
        <v>481</v>
      </c>
      <c r="F39" s="251"/>
      <c r="G39" s="251"/>
      <c r="H39" s="251"/>
      <c r="I39" s="252"/>
      <c r="J39" s="250" t="s">
        <v>331</v>
      </c>
      <c r="K39" s="251"/>
      <c r="L39" s="251"/>
      <c r="M39" s="251"/>
      <c r="N39" s="252"/>
      <c r="O39" s="47"/>
      <c r="P39" s="71"/>
    </row>
    <row r="40" spans="2:16" ht="51" customHeight="1" thickTop="1" thickBot="1" x14ac:dyDescent="0.4">
      <c r="B40" s="253" t="s">
        <v>288</v>
      </c>
      <c r="C40" s="254"/>
      <c r="D40" s="255"/>
      <c r="E40" s="250" t="s">
        <v>329</v>
      </c>
      <c r="F40" s="251"/>
      <c r="G40" s="251"/>
      <c r="H40" s="251"/>
      <c r="I40" s="252"/>
      <c r="J40" s="250" t="s">
        <v>252</v>
      </c>
      <c r="K40" s="251"/>
      <c r="L40" s="251"/>
      <c r="M40" s="251"/>
      <c r="N40" s="252"/>
      <c r="O40" s="47"/>
      <c r="P40" s="71"/>
    </row>
    <row r="41" spans="2:16" ht="51" customHeight="1" thickTop="1" thickBot="1" x14ac:dyDescent="0.4">
      <c r="B41" s="253" t="s">
        <v>288</v>
      </c>
      <c r="C41" s="254"/>
      <c r="D41" s="255"/>
      <c r="E41" s="273" t="s">
        <v>318</v>
      </c>
      <c r="F41" s="274"/>
      <c r="G41" s="274"/>
      <c r="H41" s="274"/>
      <c r="I41" s="275"/>
      <c r="J41" s="250" t="s">
        <v>252</v>
      </c>
      <c r="K41" s="251"/>
      <c r="L41" s="251"/>
      <c r="M41" s="251"/>
      <c r="N41" s="252"/>
      <c r="O41" s="47"/>
      <c r="P41" s="71"/>
    </row>
    <row r="42" spans="2:16" s="73" customFormat="1" ht="51" customHeight="1" thickTop="1" thickBot="1" x14ac:dyDescent="0.4">
      <c r="B42" s="253" t="s">
        <v>277</v>
      </c>
      <c r="C42" s="254"/>
      <c r="D42" s="255"/>
      <c r="E42" s="250" t="s">
        <v>203</v>
      </c>
      <c r="F42" s="251"/>
      <c r="G42" s="251"/>
      <c r="H42" s="251"/>
      <c r="I42" s="252"/>
      <c r="J42" s="250" t="s">
        <v>252</v>
      </c>
      <c r="K42" s="251"/>
      <c r="L42" s="251"/>
      <c r="M42" s="251"/>
      <c r="N42" s="252"/>
      <c r="O42" s="72"/>
      <c r="P42" s="71"/>
    </row>
    <row r="43" spans="2:16" ht="51" customHeight="1" thickTop="1" thickBot="1" x14ac:dyDescent="0.4">
      <c r="B43" s="253" t="s">
        <v>292</v>
      </c>
      <c r="C43" s="254"/>
      <c r="D43" s="255"/>
      <c r="E43" s="250" t="s">
        <v>306</v>
      </c>
      <c r="F43" s="251"/>
      <c r="G43" s="251"/>
      <c r="H43" s="251"/>
      <c r="I43" s="252"/>
      <c r="J43" s="250" t="s">
        <v>323</v>
      </c>
      <c r="K43" s="251"/>
      <c r="L43" s="251"/>
      <c r="M43" s="251"/>
      <c r="N43" s="252"/>
      <c r="O43" s="47"/>
      <c r="P43" s="71"/>
    </row>
    <row r="44" spans="2:16" ht="51" customHeight="1" thickTop="1" thickBot="1" x14ac:dyDescent="0.4">
      <c r="B44" s="253" t="s">
        <v>293</v>
      </c>
      <c r="C44" s="254"/>
      <c r="D44" s="255"/>
      <c r="E44" s="250" t="s">
        <v>330</v>
      </c>
      <c r="F44" s="251"/>
      <c r="G44" s="251"/>
      <c r="H44" s="251"/>
      <c r="I44" s="252"/>
      <c r="J44" s="250" t="s">
        <v>323</v>
      </c>
      <c r="K44" s="251"/>
      <c r="L44" s="251"/>
      <c r="M44" s="251"/>
      <c r="N44" s="252"/>
      <c r="O44" s="47"/>
      <c r="P44" s="71"/>
    </row>
    <row r="45" spans="2:16" ht="51" customHeight="1" thickTop="1" thickBot="1" x14ac:dyDescent="0.4">
      <c r="B45" s="253" t="s">
        <v>294</v>
      </c>
      <c r="C45" s="254"/>
      <c r="D45" s="255"/>
      <c r="E45" s="250" t="s">
        <v>332</v>
      </c>
      <c r="F45" s="251"/>
      <c r="G45" s="251"/>
      <c r="H45" s="251"/>
      <c r="I45" s="252"/>
      <c r="J45" s="250" t="s">
        <v>323</v>
      </c>
      <c r="K45" s="251"/>
      <c r="L45" s="251"/>
      <c r="M45" s="251"/>
      <c r="N45" s="252"/>
      <c r="O45" s="47"/>
      <c r="P45" s="71"/>
    </row>
    <row r="46" spans="2:16" ht="51" customHeight="1" thickTop="1" thickBot="1" x14ac:dyDescent="0.4">
      <c r="B46" s="253" t="s">
        <v>400</v>
      </c>
      <c r="C46" s="254"/>
      <c r="D46" s="255"/>
      <c r="E46" s="250" t="s">
        <v>306</v>
      </c>
      <c r="F46" s="251"/>
      <c r="G46" s="251"/>
      <c r="H46" s="251"/>
      <c r="I46" s="252"/>
      <c r="J46" s="250" t="s">
        <v>252</v>
      </c>
      <c r="K46" s="251"/>
      <c r="L46" s="251"/>
      <c r="M46" s="251"/>
      <c r="N46" s="252"/>
      <c r="O46" s="47"/>
      <c r="P46" s="71"/>
    </row>
    <row r="47" spans="2:16" ht="51" customHeight="1" thickTop="1" thickBot="1" x14ac:dyDescent="0.4">
      <c r="B47" s="253" t="s">
        <v>401</v>
      </c>
      <c r="C47" s="254"/>
      <c r="D47" s="255"/>
      <c r="E47" s="250" t="s">
        <v>401</v>
      </c>
      <c r="F47" s="251"/>
      <c r="G47" s="251"/>
      <c r="H47" s="251"/>
      <c r="I47" s="252"/>
      <c r="J47" s="250" t="s">
        <v>252</v>
      </c>
      <c r="K47" s="251"/>
      <c r="L47" s="251"/>
      <c r="M47" s="251"/>
      <c r="N47" s="252"/>
      <c r="O47" s="47"/>
      <c r="P47" s="71"/>
    </row>
    <row r="48" spans="2:16" ht="19" thickTop="1" x14ac:dyDescent="0.45">
      <c r="C48" s="48"/>
      <c r="D48" s="50"/>
      <c r="E48" s="50"/>
      <c r="F48" s="50"/>
      <c r="G48" s="50"/>
      <c r="H48" s="50"/>
      <c r="I48" s="50"/>
      <c r="J48" s="50"/>
      <c r="K48" s="50"/>
      <c r="L48" s="50"/>
      <c r="M48" s="50"/>
      <c r="O48" s="47"/>
      <c r="P48" s="71"/>
    </row>
    <row r="49" spans="2:16" ht="19" thickBot="1" x14ac:dyDescent="0.5">
      <c r="C49" s="48"/>
      <c r="D49" s="50"/>
      <c r="E49" s="50"/>
      <c r="F49" s="50"/>
      <c r="G49" s="50"/>
      <c r="H49" s="50"/>
      <c r="I49" s="50"/>
      <c r="J49" s="50"/>
      <c r="K49" s="50"/>
      <c r="L49" s="50"/>
      <c r="M49" s="50"/>
      <c r="O49" s="47"/>
      <c r="P49" s="71"/>
    </row>
    <row r="50" spans="2:16" s="49" customFormat="1" ht="19.5" thickTop="1" thickBot="1" x14ac:dyDescent="0.4">
      <c r="B50" s="263" t="s">
        <v>299</v>
      </c>
      <c r="C50" s="264"/>
      <c r="D50" s="264"/>
      <c r="E50" s="264"/>
      <c r="F50" s="264"/>
      <c r="G50" s="264"/>
      <c r="H50" s="264"/>
      <c r="I50" s="264"/>
      <c r="J50" s="264"/>
      <c r="K50" s="264"/>
      <c r="L50" s="264"/>
      <c r="M50" s="264"/>
      <c r="N50" s="265"/>
      <c r="O50" s="47"/>
      <c r="P50" s="51"/>
    </row>
    <row r="51" spans="2:16" s="49" customFormat="1" ht="18.75" customHeight="1" thickTop="1" thickBot="1" x14ac:dyDescent="0.4">
      <c r="B51" s="267" t="s">
        <v>482</v>
      </c>
      <c r="C51" s="267"/>
      <c r="D51" s="267"/>
      <c r="E51" s="266" t="s">
        <v>298</v>
      </c>
      <c r="F51" s="266"/>
      <c r="G51" s="266"/>
      <c r="H51" s="266"/>
      <c r="I51" s="266"/>
      <c r="J51" s="266"/>
      <c r="K51" s="266"/>
      <c r="L51" s="266"/>
      <c r="M51" s="266"/>
      <c r="N51" s="266"/>
      <c r="O51" s="47"/>
      <c r="P51" s="51"/>
    </row>
    <row r="52" spans="2:16" s="49" customFormat="1" ht="18.75" customHeight="1" thickTop="1" thickBot="1" x14ac:dyDescent="0.4">
      <c r="B52" s="267" t="s">
        <v>297</v>
      </c>
      <c r="C52" s="267"/>
      <c r="D52" s="267"/>
      <c r="E52" s="266" t="s">
        <v>319</v>
      </c>
      <c r="F52" s="266"/>
      <c r="G52" s="266"/>
      <c r="H52" s="266"/>
      <c r="I52" s="266"/>
      <c r="J52" s="266"/>
      <c r="K52" s="266"/>
      <c r="L52" s="266"/>
      <c r="M52" s="266"/>
      <c r="N52" s="266"/>
      <c r="O52" s="47"/>
      <c r="P52" s="51"/>
    </row>
    <row r="53" spans="2:16" ht="19" thickTop="1" x14ac:dyDescent="0.35">
      <c r="O53" s="47"/>
      <c r="P53" s="51"/>
    </row>
    <row r="54" spans="2:16" ht="18.75" customHeight="1" x14ac:dyDescent="0.4">
      <c r="B54" s="74"/>
      <c r="C54" s="74"/>
      <c r="D54" s="74"/>
      <c r="E54" s="74"/>
      <c r="F54" s="74"/>
      <c r="G54" s="74"/>
      <c r="H54" s="74"/>
      <c r="I54" s="74"/>
      <c r="J54" s="74"/>
      <c r="K54" s="74"/>
      <c r="O54" s="47"/>
      <c r="P54" s="51"/>
    </row>
    <row r="55" spans="2:16" ht="18.75" customHeight="1" x14ac:dyDescent="0.4">
      <c r="B55" s="74"/>
      <c r="D55" s="74"/>
      <c r="E55" s="74"/>
      <c r="F55" s="74"/>
      <c r="G55" s="74"/>
      <c r="H55" s="74"/>
      <c r="I55" s="74"/>
      <c r="J55" s="74"/>
      <c r="K55" s="74"/>
      <c r="O55" s="47"/>
      <c r="P55" s="51"/>
    </row>
    <row r="58" spans="2:16" x14ac:dyDescent="0.35">
      <c r="B58" s="223" t="s">
        <v>696</v>
      </c>
      <c r="C58" s="224"/>
      <c r="D58" s="224"/>
      <c r="E58" s="224"/>
      <c r="F58" s="224"/>
      <c r="G58" s="224"/>
      <c r="H58" s="224"/>
      <c r="I58" s="224"/>
      <c r="J58" s="224"/>
      <c r="K58" s="224"/>
      <c r="L58" s="224"/>
      <c r="M58" s="224"/>
      <c r="N58" s="225"/>
    </row>
    <row r="59" spans="2:16" x14ac:dyDescent="0.35">
      <c r="B59" s="226"/>
      <c r="C59" s="227"/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8"/>
    </row>
    <row r="60" spans="2:16" ht="36" customHeight="1" x14ac:dyDescent="0.35">
      <c r="B60" s="229"/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1"/>
    </row>
  </sheetData>
  <mergeCells count="86">
    <mergeCell ref="B58:N60"/>
    <mergeCell ref="D20:N20"/>
    <mergeCell ref="D16:N16"/>
    <mergeCell ref="B45:D45"/>
    <mergeCell ref="E45:I45"/>
    <mergeCell ref="J45:N45"/>
    <mergeCell ref="B41:D41"/>
    <mergeCell ref="E41:I41"/>
    <mergeCell ref="J41:N41"/>
    <mergeCell ref="B44:D44"/>
    <mergeCell ref="E44:I44"/>
    <mergeCell ref="J44:N44"/>
    <mergeCell ref="B42:D42"/>
    <mergeCell ref="E42:I42"/>
    <mergeCell ref="J42:N42"/>
    <mergeCell ref="B43:D43"/>
    <mergeCell ref="B17:C17"/>
    <mergeCell ref="B35:D35"/>
    <mergeCell ref="E35:I35"/>
    <mergeCell ref="J35:N35"/>
    <mergeCell ref="B36:D36"/>
    <mergeCell ref="E36:I36"/>
    <mergeCell ref="J36:N36"/>
    <mergeCell ref="E34:I34"/>
    <mergeCell ref="J34:N34"/>
    <mergeCell ref="E32:I32"/>
    <mergeCell ref="J32:N32"/>
    <mergeCell ref="E33:I33"/>
    <mergeCell ref="D21:N21"/>
    <mergeCell ref="B21:C21"/>
    <mergeCell ref="D22:N22"/>
    <mergeCell ref="E29:I29"/>
    <mergeCell ref="B50:N50"/>
    <mergeCell ref="E51:N51"/>
    <mergeCell ref="B51:D51"/>
    <mergeCell ref="B30:D30"/>
    <mergeCell ref="B31:D31"/>
    <mergeCell ref="B32:D32"/>
    <mergeCell ref="B33:D33"/>
    <mergeCell ref="B34:D34"/>
    <mergeCell ref="E30:I30"/>
    <mergeCell ref="J30:N30"/>
    <mergeCell ref="B39:D39"/>
    <mergeCell ref="E39:I39"/>
    <mergeCell ref="J39:N39"/>
    <mergeCell ref="E31:I31"/>
    <mergeCell ref="J31:N31"/>
    <mergeCell ref="E37:I37"/>
    <mergeCell ref="D7:M8"/>
    <mergeCell ref="D9:M9"/>
    <mergeCell ref="D10:M10"/>
    <mergeCell ref="E52:N52"/>
    <mergeCell ref="B52:D52"/>
    <mergeCell ref="B11:N11"/>
    <mergeCell ref="B13:C13"/>
    <mergeCell ref="J28:N28"/>
    <mergeCell ref="B28:D28"/>
    <mergeCell ref="B29:D29"/>
    <mergeCell ref="D14:N14"/>
    <mergeCell ref="D15:N15"/>
    <mergeCell ref="D17:N17"/>
    <mergeCell ref="D18:N18"/>
    <mergeCell ref="D19:N19"/>
    <mergeCell ref="J40:N40"/>
    <mergeCell ref="J29:N29"/>
    <mergeCell ref="J33:N33"/>
    <mergeCell ref="J37:N37"/>
    <mergeCell ref="B38:D38"/>
    <mergeCell ref="E38:I38"/>
    <mergeCell ref="B37:D37"/>
    <mergeCell ref="D23:N23"/>
    <mergeCell ref="D24:N24"/>
    <mergeCell ref="D25:N25"/>
    <mergeCell ref="D26:N26"/>
    <mergeCell ref="E28:I28"/>
    <mergeCell ref="E47:I47"/>
    <mergeCell ref="B47:D47"/>
    <mergeCell ref="J47:N47"/>
    <mergeCell ref="J38:N38"/>
    <mergeCell ref="E43:I43"/>
    <mergeCell ref="J43:N43"/>
    <mergeCell ref="E40:I40"/>
    <mergeCell ref="E46:I46"/>
    <mergeCell ref="J46:N46"/>
    <mergeCell ref="B46:D46"/>
    <mergeCell ref="B40:D4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478B7D-335B-4D23-B585-F3ADB8FF88F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</vt:i4>
      </vt:variant>
    </vt:vector>
  </HeadingPairs>
  <TitlesOfParts>
    <vt:vector size="14" baseType="lpstr">
      <vt:lpstr>Datos(M)</vt:lpstr>
      <vt:lpstr>Series Mensuales</vt:lpstr>
      <vt:lpstr>Tablas</vt:lpstr>
      <vt:lpstr>Portada</vt:lpstr>
      <vt:lpstr>Indice</vt:lpstr>
      <vt:lpstr>Detalle</vt:lpstr>
      <vt:lpstr>Ingresos</vt:lpstr>
      <vt:lpstr>Gastos</vt:lpstr>
      <vt:lpstr>Financiamiento</vt:lpstr>
      <vt:lpstr>Indicadores</vt:lpstr>
      <vt:lpstr>Acumulado_2022</vt:lpstr>
      <vt:lpstr>Nota Técnica</vt:lpstr>
      <vt:lpstr>Portada!Área_de_impresión</vt:lpstr>
      <vt:lpstr>'Datos(M)'!DataExported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Alvarado Barrantes</dc:creator>
  <cp:lastModifiedBy>Marjorie</cp:lastModifiedBy>
  <dcterms:created xsi:type="dcterms:W3CDTF">2017-05-28T01:38:57Z</dcterms:created>
  <dcterms:modified xsi:type="dcterms:W3CDTF">2023-02-24T14:54:29Z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04168060-a1cb-4d7d-884a-7d114d2e2089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